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365"/>
  </bookViews>
  <sheets>
    <sheet name="Anexo 18" sheetId="1" r:id="rId1"/>
  </sheets>
  <externalReferences>
    <externalReference r:id="rId2"/>
  </externalReferences>
  <definedNames>
    <definedName name="_xlnm.Print_Area" localSheetId="0">'Anexo 18'!$A$1:$M$52</definedName>
    <definedName name="_xlnm.Database">[1]Hoja1!$A$1:$E$565</definedName>
  </definedNames>
  <calcPr calcId="145621"/>
</workbook>
</file>

<file path=xl/calcChain.xml><?xml version="1.0" encoding="utf-8"?>
<calcChain xmlns="http://schemas.openxmlformats.org/spreadsheetml/2006/main">
  <c r="I24" i="1" l="1"/>
  <c r="I23" i="1"/>
  <c r="I22" i="1"/>
  <c r="I21" i="1"/>
  <c r="I20" i="1"/>
  <c r="D24" i="1"/>
  <c r="D23" i="1"/>
  <c r="D22" i="1"/>
  <c r="D21" i="1"/>
  <c r="D20" i="1"/>
  <c r="J48" i="1" l="1"/>
  <c r="J47" i="1"/>
  <c r="J46" i="1"/>
  <c r="J42" i="1"/>
  <c r="J40" i="1"/>
  <c r="J39" i="1"/>
  <c r="J38" i="1"/>
  <c r="J37" i="1"/>
  <c r="I49" i="1"/>
  <c r="J35" i="1" l="1"/>
  <c r="H35" i="1"/>
  <c r="G35" i="1"/>
  <c r="F35" i="1"/>
  <c r="E35" i="1"/>
  <c r="M8" i="1"/>
  <c r="L8" i="1"/>
  <c r="J8" i="1"/>
  <c r="H8" i="1"/>
  <c r="G8" i="1"/>
  <c r="F8" i="1"/>
  <c r="E8" i="1"/>
  <c r="I18" i="1"/>
  <c r="I17" i="1"/>
  <c r="I16" i="1"/>
  <c r="I15" i="1"/>
  <c r="I14" i="1"/>
  <c r="I13" i="1"/>
  <c r="D18" i="1"/>
  <c r="D17" i="1"/>
  <c r="D16" i="1"/>
  <c r="D15" i="1"/>
  <c r="D14" i="1"/>
  <c r="D13" i="1"/>
  <c r="D48" i="1"/>
  <c r="D47" i="1"/>
  <c r="I48" i="1"/>
  <c r="I47" i="1"/>
  <c r="I46" i="1"/>
  <c r="I45" i="1"/>
  <c r="D46" i="1"/>
  <c r="D45" i="1"/>
  <c r="I44" i="1"/>
  <c r="I43" i="1"/>
  <c r="I42" i="1"/>
  <c r="D44" i="1"/>
  <c r="D43" i="1"/>
  <c r="J41" i="1"/>
  <c r="D40" i="1" l="1"/>
  <c r="D41" i="1"/>
  <c r="J28" i="1"/>
  <c r="K10" i="1"/>
  <c r="K12" i="1"/>
  <c r="I12" i="1" l="1"/>
  <c r="D12" i="1"/>
  <c r="J33" i="1"/>
  <c r="K11" i="1" l="1"/>
  <c r="K8" i="1" s="1"/>
  <c r="I11" i="1" l="1"/>
  <c r="I10" i="1"/>
  <c r="D11" i="1"/>
  <c r="D10" i="1"/>
  <c r="D8" i="1" l="1"/>
  <c r="I8" i="1"/>
  <c r="M35" i="1"/>
  <c r="L35" i="1"/>
  <c r="K35" i="1"/>
  <c r="M31" i="1"/>
  <c r="L31" i="1"/>
  <c r="K31" i="1"/>
  <c r="J31" i="1"/>
  <c r="H31" i="1"/>
  <c r="G31" i="1"/>
  <c r="F31" i="1"/>
  <c r="E31" i="1"/>
  <c r="M26" i="1"/>
  <c r="L26" i="1"/>
  <c r="K26" i="1"/>
  <c r="H26" i="1"/>
  <c r="G26" i="1"/>
  <c r="F26" i="1"/>
  <c r="E26" i="1"/>
  <c r="I41" i="1"/>
  <c r="I40" i="1"/>
  <c r="I39" i="1"/>
  <c r="I38" i="1"/>
  <c r="I37" i="1"/>
  <c r="I33" i="1"/>
  <c r="I31" i="1" s="1"/>
  <c r="D38" i="1"/>
  <c r="D35" i="1" s="1"/>
  <c r="D33" i="1"/>
  <c r="D31" i="1" s="1"/>
  <c r="D28" i="1"/>
  <c r="D26" i="1" s="1"/>
  <c r="J26" i="1"/>
  <c r="I35" i="1" l="1"/>
  <c r="K51" i="1"/>
  <c r="L51" i="1"/>
  <c r="F51" i="1"/>
  <c r="D51" i="1"/>
  <c r="H51" i="1"/>
  <c r="M51" i="1"/>
  <c r="I28" i="1"/>
  <c r="I26" i="1" s="1"/>
  <c r="G51" i="1"/>
  <c r="J51" i="1"/>
  <c r="E51" i="1"/>
  <c r="I51" i="1" l="1"/>
</calcChain>
</file>

<file path=xl/sharedStrings.xml><?xml version="1.0" encoding="utf-8"?>
<sst xmlns="http://schemas.openxmlformats.org/spreadsheetml/2006/main" count="85" uniqueCount="56">
  <si>
    <t>INFORME DE APLICACIÓN A TRANSFERENCIAS O APORTACIONES DEL ESTADO O CUALQUIER OTRA</t>
  </si>
  <si>
    <t>ENTIDAD AJENA AL H. AYUNTAMIENTO O DE LA COMUNIDAD</t>
  </si>
  <si>
    <t>MUNICIPIO DE:  SANTA ANA, SONORA</t>
  </si>
  <si>
    <t>ANEXO 18</t>
  </si>
  <si>
    <t>TIPO DE</t>
  </si>
  <si>
    <t>APORTACION CONVENIDA</t>
  </si>
  <si>
    <t>APLICACIONES</t>
  </si>
  <si>
    <t>CVE</t>
  </si>
  <si>
    <t>DATOS GENERALES</t>
  </si>
  <si>
    <t>CONVENIO</t>
  </si>
  <si>
    <t>TOTAL</t>
  </si>
  <si>
    <t>FEDERACION</t>
  </si>
  <si>
    <t>ESTADO</t>
  </si>
  <si>
    <t>MUNICIPIO</t>
  </si>
  <si>
    <t>COMUNIDAD</t>
  </si>
  <si>
    <t>CECOP</t>
  </si>
  <si>
    <t>Cecop</t>
  </si>
  <si>
    <t>TOTALES</t>
  </si>
  <si>
    <t>Rehabilitacion de Gimnacio Municipal</t>
  </si>
  <si>
    <t>Fondos y bienes de Terceros en Garantia y/o Admon Corto Plazo</t>
  </si>
  <si>
    <t>FONDO MINERO</t>
  </si>
  <si>
    <t>RAMO 23 FORTALECIMIENTO FINANCIERO PARA INVERSION</t>
  </si>
  <si>
    <t>Remodelacion Plaza Publica en Estacion Llano</t>
  </si>
  <si>
    <t>Ramo 23</t>
  </si>
  <si>
    <t>Construccion de Cancha Depórtiva en Colonia Kennedy</t>
  </si>
  <si>
    <t>Fdo Minero</t>
  </si>
  <si>
    <t>Ampliacion Red de Drenaje en el Ejido El Claro</t>
  </si>
  <si>
    <t>Pavimentacion Ave Melchor Ocampo Colonia Fatima</t>
  </si>
  <si>
    <t>Construccion Parque Recreativo Colonia INFONAVIT</t>
  </si>
  <si>
    <t>Fortalece</t>
  </si>
  <si>
    <t>Rehabilitacion Cancha Deportiva en Colonia Microondas</t>
  </si>
  <si>
    <t>Ampliacion Cubierta Patio Civico Jardin de Niños  Real de Minas</t>
  </si>
  <si>
    <t>Escalinatas calle Guerrero</t>
  </si>
  <si>
    <t>Alumbrado publico plaza zaragoza</t>
  </si>
  <si>
    <t>Cubierta patio civico Jardin de Niños Alfonso Marin Retiff</t>
  </si>
  <si>
    <t>Vitropiso en Palacio Municipal</t>
  </si>
  <si>
    <t>Complemento para retenciones diferentes obras</t>
  </si>
  <si>
    <t>Construccion vado camino Ej El Claro y Remod. Plaza en Santa Ana Vjo</t>
  </si>
  <si>
    <t>Rehabilitacion plaza en Ejido Santa Martha</t>
  </si>
  <si>
    <t>Ampliacion drenaje en Estacion Llano</t>
  </si>
  <si>
    <t>Pavimentacion Av. Ignacio Lopez Rayon</t>
  </si>
  <si>
    <t>Ampliacion Alumbrado Publico Unidad Deportiva</t>
  </si>
  <si>
    <t>Stakeparke en Colonia Santa Cecilia</t>
  </si>
  <si>
    <t>Rehabilitacion plaza publica en Ejido El Pantanito</t>
  </si>
  <si>
    <t>PDR</t>
  </si>
  <si>
    <t>Electrificacion calle Benjamin Hill en Colonia Kennedy</t>
  </si>
  <si>
    <t>Electrificacion en Telesecundaria en Estacion Llano</t>
  </si>
  <si>
    <t>Pavimentacion concreto hidraulicoen Av 16 de Septiembre</t>
  </si>
  <si>
    <t>Pavimentacion Calle Villa Antigua</t>
  </si>
  <si>
    <t>Mejoramiento de sistema de añumbrado publico de la Iglasia de la Virgen</t>
  </si>
  <si>
    <t>de Guadalupe ubicada en plaza Zaragoza</t>
  </si>
  <si>
    <t>Construccion de Kiosko en plaza de Estacion Llano</t>
  </si>
  <si>
    <t>Rehabilitacion de drenaje en Avenida Serna</t>
  </si>
  <si>
    <t>Construccion de parada de autobuses en Avenida Serna</t>
  </si>
  <si>
    <t>Construccion de parada de autobuses en Avenida en Ejido El Claro</t>
  </si>
  <si>
    <t>DEL 01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</si>
</sst>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s>
  <fonts count="15" x14ac:knownFonts="1">
    <font>
      <sz val="11"/>
      <color theme="1"/>
      <name val="Calibri"/>
      <family val="2"/>
      <scheme val="minor"/>
    </font>
    <font>
      <sz val="11"/>
      <color theme="1"/>
      <name val="Calibri"/>
      <family val="2"/>
      <scheme val="minor"/>
    </font>
    <font>
      <sz val="10"/>
      <name val="Arial"/>
      <family val="2"/>
    </font>
    <font>
      <sz val="10"/>
      <name val="Tahoma"/>
      <family val="2"/>
    </font>
    <font>
      <b/>
      <sz val="10"/>
      <name val="Tahoma"/>
      <family val="2"/>
    </font>
    <font>
      <sz val="9"/>
      <name val="Tahoma"/>
      <family val="2"/>
    </font>
    <font>
      <sz val="10"/>
      <color indexed="8"/>
      <name val="Tahoma"/>
      <family val="2"/>
    </font>
    <font>
      <sz val="9"/>
      <color indexed="8"/>
      <name val="Tahoma"/>
      <family val="2"/>
    </font>
    <font>
      <b/>
      <sz val="9"/>
      <name val="Tahoma"/>
      <family val="2"/>
    </font>
    <font>
      <sz val="8"/>
      <name val="Arial"/>
      <family val="2"/>
    </font>
    <font>
      <sz val="11"/>
      <color indexed="8"/>
      <name val="Calibri"/>
      <family val="2"/>
    </font>
    <font>
      <sz val="10"/>
      <name val="Arial"/>
      <family val="2"/>
    </font>
    <font>
      <b/>
      <sz val="10"/>
      <color indexed="8"/>
      <name val="Arial"/>
      <family val="2"/>
    </font>
    <font>
      <sz val="10"/>
      <color indexed="8"/>
      <name val="Arial"/>
      <family val="2"/>
    </font>
    <font>
      <b/>
      <sz val="9"/>
      <color indexed="8"/>
      <name val="Tahoma"/>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diagonal/>
    </border>
  </borders>
  <cellStyleXfs count="36">
    <xf numFmtId="0" fontId="0"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77">
    <xf numFmtId="0" fontId="0" fillId="0" borderId="0" xfId="0"/>
    <xf numFmtId="0" fontId="3" fillId="0" borderId="0" xfId="1" applyFont="1"/>
    <xf numFmtId="0" fontId="2" fillId="0" borderId="0" xfId="2"/>
    <xf numFmtId="0" fontId="4" fillId="0" borderId="0" xfId="1" applyFont="1"/>
    <xf numFmtId="44" fontId="4" fillId="0" borderId="0" xfId="3" applyFont="1"/>
    <xf numFmtId="0" fontId="3" fillId="0" borderId="2" xfId="1" applyFont="1" applyFill="1" applyBorder="1"/>
    <xf numFmtId="0" fontId="3" fillId="0" borderId="3" xfId="1" applyFont="1" applyFill="1" applyBorder="1"/>
    <xf numFmtId="0" fontId="3" fillId="0" borderId="4" xfId="1" applyFont="1" applyFill="1" applyBorder="1"/>
    <xf numFmtId="44" fontId="3" fillId="0" borderId="3" xfId="3" applyFont="1" applyFill="1" applyBorder="1"/>
    <xf numFmtId="0" fontId="3" fillId="0" borderId="5" xfId="1" applyFont="1" applyFill="1" applyBorder="1"/>
    <xf numFmtId="0" fontId="3" fillId="0" borderId="6" xfId="1" applyFont="1" applyFill="1" applyBorder="1"/>
    <xf numFmtId="0" fontId="3" fillId="0" borderId="6"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44" fontId="3" fillId="0" borderId="10" xfId="3" applyFont="1" applyFill="1" applyBorder="1" applyAlignment="1">
      <alignment horizontal="center"/>
    </xf>
    <xf numFmtId="0" fontId="3" fillId="0" borderId="11" xfId="1" applyFont="1" applyFill="1" applyBorder="1" applyAlignment="1">
      <alignment horizontal="center"/>
    </xf>
    <xf numFmtId="0" fontId="2" fillId="0" borderId="0" xfId="2" applyAlignment="1">
      <alignment vertical="center"/>
    </xf>
    <xf numFmtId="0" fontId="3" fillId="0" borderId="6" xfId="1" applyFont="1" applyBorder="1" applyAlignment="1">
      <alignment vertical="center"/>
    </xf>
    <xf numFmtId="0" fontId="6" fillId="0" borderId="13" xfId="1" applyFont="1" applyBorder="1" applyAlignment="1" applyProtection="1">
      <alignment vertical="center" wrapText="1"/>
      <protection locked="0"/>
    </xf>
    <xf numFmtId="44" fontId="7" fillId="0" borderId="13" xfId="4" applyNumberFormat="1" applyFont="1" applyBorder="1" applyAlignment="1" applyProtection="1">
      <alignment vertical="center" wrapText="1"/>
      <protection locked="0"/>
    </xf>
    <xf numFmtId="44" fontId="7" fillId="0" borderId="6" xfId="4" applyNumberFormat="1" applyFont="1" applyBorder="1" applyAlignment="1" applyProtection="1">
      <alignment vertical="center" wrapText="1"/>
      <protection locked="0"/>
    </xf>
    <xf numFmtId="0" fontId="3" fillId="0" borderId="6" xfId="1" applyFont="1" applyBorder="1" applyAlignment="1" applyProtection="1">
      <alignment vertical="center"/>
      <protection locked="0"/>
    </xf>
    <xf numFmtId="44" fontId="5" fillId="0" borderId="6" xfId="3"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6" xfId="1" applyFont="1" applyFill="1" applyBorder="1" applyAlignment="1" applyProtection="1">
      <alignment vertical="center"/>
      <protection locked="0"/>
    </xf>
    <xf numFmtId="44" fontId="7" fillId="0" borderId="0" xfId="4" applyNumberFormat="1" applyFont="1" applyBorder="1" applyAlignment="1" applyProtection="1">
      <alignment vertical="center" wrapText="1"/>
      <protection locked="0"/>
    </xf>
    <xf numFmtId="43" fontId="5" fillId="0" borderId="6" xfId="4" applyNumberFormat="1" applyFont="1" applyBorder="1" applyAlignment="1" applyProtection="1">
      <alignment vertical="center"/>
      <protection locked="0"/>
    </xf>
    <xf numFmtId="43" fontId="5" fillId="0" borderId="13" xfId="4" applyNumberFormat="1" applyFont="1" applyBorder="1" applyAlignment="1" applyProtection="1">
      <alignment vertical="center"/>
      <protection locked="0"/>
    </xf>
    <xf numFmtId="0" fontId="3" fillId="0" borderId="6" xfId="1" applyFont="1" applyFill="1" applyBorder="1" applyAlignment="1">
      <alignment vertical="center"/>
    </xf>
    <xf numFmtId="44" fontId="7" fillId="0" borderId="13" xfId="4" applyNumberFormat="1" applyFont="1" applyFill="1" applyBorder="1" applyAlignment="1" applyProtection="1">
      <alignment vertical="center" wrapText="1"/>
      <protection locked="0"/>
    </xf>
    <xf numFmtId="44" fontId="5" fillId="0" borderId="6" xfId="3" applyFont="1" applyFill="1" applyBorder="1" applyAlignment="1" applyProtection="1">
      <alignment vertical="center"/>
      <protection locked="0"/>
    </xf>
    <xf numFmtId="43" fontId="5" fillId="0" borderId="6" xfId="1" applyNumberFormat="1" applyFont="1" applyFill="1" applyBorder="1" applyAlignment="1" applyProtection="1">
      <alignment vertical="center"/>
      <protection locked="0"/>
    </xf>
    <xf numFmtId="43" fontId="5" fillId="0" borderId="13" xfId="1" applyNumberFormat="1" applyFont="1" applyFill="1" applyBorder="1" applyAlignment="1" applyProtection="1">
      <alignment vertical="center"/>
      <protection locked="0"/>
    </xf>
    <xf numFmtId="0" fontId="2" fillId="0" borderId="0" xfId="2" applyFill="1" applyAlignment="1">
      <alignment vertical="center"/>
    </xf>
    <xf numFmtId="43" fontId="5" fillId="0" borderId="6" xfId="4" applyNumberFormat="1" applyFont="1" applyFill="1" applyBorder="1" applyAlignment="1" applyProtection="1">
      <alignment vertical="center"/>
      <protection locked="0"/>
    </xf>
    <xf numFmtId="43" fontId="5" fillId="0" borderId="6" xfId="1" applyNumberFormat="1" applyFont="1" applyBorder="1" applyAlignment="1" applyProtection="1">
      <alignment vertical="center"/>
      <protection locked="0"/>
    </xf>
    <xf numFmtId="43" fontId="5" fillId="0" borderId="0" xfId="4" applyNumberFormat="1" applyFont="1" applyAlignment="1" applyProtection="1">
      <alignment vertical="center"/>
      <protection locked="0"/>
    </xf>
    <xf numFmtId="4" fontId="5" fillId="0" borderId="6" xfId="1" applyNumberFormat="1" applyFont="1" applyBorder="1" applyAlignment="1" applyProtection="1">
      <alignment vertical="center"/>
      <protection locked="0"/>
    </xf>
    <xf numFmtId="4" fontId="5" fillId="0" borderId="13" xfId="1" applyNumberFormat="1"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3" xfId="1" applyFont="1" applyFill="1" applyBorder="1" applyAlignment="1" applyProtection="1">
      <alignment vertical="center"/>
      <protection locked="0"/>
    </xf>
    <xf numFmtId="43" fontId="5" fillId="0" borderId="0" xfId="1" applyNumberFormat="1" applyFont="1" applyAlignment="1" applyProtection="1">
      <alignment vertical="center"/>
      <protection locked="0"/>
    </xf>
    <xf numFmtId="0" fontId="3" fillId="0" borderId="14" xfId="1" applyFont="1" applyBorder="1" applyAlignment="1" applyProtection="1">
      <alignment vertical="center"/>
      <protection locked="0"/>
    </xf>
    <xf numFmtId="0" fontId="3" fillId="0" borderId="9" xfId="1" applyFont="1" applyBorder="1"/>
    <xf numFmtId="0" fontId="3" fillId="0" borderId="14" xfId="1" applyFont="1" applyBorder="1" applyProtection="1">
      <protection locked="0"/>
    </xf>
    <xf numFmtId="0" fontId="3" fillId="0" borderId="6" xfId="1" applyFont="1" applyBorder="1" applyAlignment="1" applyProtection="1">
      <alignment horizontal="center"/>
      <protection locked="0"/>
    </xf>
    <xf numFmtId="4" fontId="5" fillId="0" borderId="6" xfId="1" applyNumberFormat="1" applyFont="1" applyBorder="1" applyProtection="1">
      <protection locked="0"/>
    </xf>
    <xf numFmtId="4" fontId="8" fillId="0" borderId="6" xfId="1" applyNumberFormat="1" applyFont="1" applyBorder="1" applyProtection="1">
      <protection locked="0"/>
    </xf>
    <xf numFmtId="44" fontId="5" fillId="0" borderId="6" xfId="3" applyFont="1" applyBorder="1" applyProtection="1">
      <protection locked="0"/>
    </xf>
    <xf numFmtId="4" fontId="5" fillId="0" borderId="13" xfId="1" applyNumberFormat="1" applyFont="1" applyBorder="1" applyProtection="1">
      <protection locked="0"/>
    </xf>
    <xf numFmtId="0" fontId="5" fillId="0" borderId="9" xfId="1" applyFont="1" applyBorder="1" applyProtection="1">
      <protection locked="0"/>
    </xf>
    <xf numFmtId="4" fontId="4" fillId="0" borderId="11" xfId="1" applyNumberFormat="1" applyFont="1" applyBorder="1"/>
    <xf numFmtId="4" fontId="4" fillId="0" borderId="11" xfId="1" applyNumberFormat="1" applyFont="1" applyBorder="1" applyAlignment="1">
      <alignment horizontal="right"/>
    </xf>
    <xf numFmtId="4" fontId="8" fillId="0" borderId="11" xfId="1" applyNumberFormat="1" applyFont="1" applyBorder="1"/>
    <xf numFmtId="44" fontId="0" fillId="0" borderId="0" xfId="3" applyFont="1"/>
    <xf numFmtId="49" fontId="12" fillId="0" borderId="6" xfId="2" applyNumberFormat="1" applyFont="1" applyFill="1" applyBorder="1" applyAlignment="1">
      <alignment horizontal="left" vertical="top"/>
    </xf>
    <xf numFmtId="0" fontId="2" fillId="0" borderId="6" xfId="0" applyFont="1" applyBorder="1" applyAlignment="1">
      <alignment horizontal="left" vertical="top" wrapText="1"/>
    </xf>
    <xf numFmtId="44" fontId="13" fillId="0" borderId="6" xfId="2" applyNumberFormat="1" applyFont="1" applyFill="1" applyBorder="1" applyAlignment="1">
      <alignment horizontal="right" vertical="top"/>
    </xf>
    <xf numFmtId="44" fontId="13" fillId="0" borderId="6" xfId="2"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8" fillId="0" borderId="6"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protection locked="0"/>
    </xf>
    <xf numFmtId="0" fontId="3" fillId="0" borderId="6" xfId="1" applyFont="1" applyBorder="1" applyAlignment="1">
      <alignment horizontal="center" vertical="center"/>
    </xf>
    <xf numFmtId="0" fontId="4" fillId="0" borderId="6" xfId="1" applyFont="1" applyBorder="1" applyAlignment="1" applyProtection="1">
      <alignment horizontal="center" vertical="center"/>
      <protection locked="0"/>
    </xf>
    <xf numFmtId="44" fontId="14" fillId="0" borderId="13" xfId="4" applyNumberFormat="1" applyFont="1" applyBorder="1" applyAlignment="1" applyProtection="1">
      <alignment vertical="center" wrapText="1"/>
      <protection locked="0"/>
    </xf>
    <xf numFmtId="44" fontId="14" fillId="0" borderId="6" xfId="4" applyNumberFormat="1" applyFont="1" applyBorder="1" applyAlignment="1" applyProtection="1">
      <alignment vertical="center" wrapText="1"/>
      <protection locked="0"/>
    </xf>
    <xf numFmtId="43" fontId="8" fillId="0" borderId="6" xfId="4" applyNumberFormat="1" applyFont="1" applyBorder="1" applyAlignment="1" applyProtection="1">
      <alignment vertical="center"/>
      <protection locked="0"/>
    </xf>
    <xf numFmtId="44" fontId="7" fillId="0" borderId="6" xfId="4" applyNumberFormat="1" applyFont="1" applyFill="1" applyBorder="1" applyAlignment="1" applyProtection="1">
      <alignment vertical="center" wrapText="1"/>
      <protection locked="0"/>
    </xf>
    <xf numFmtId="43" fontId="8" fillId="0" borderId="0" xfId="4" applyNumberFormat="1" applyFont="1" applyBorder="1" applyAlignment="1" applyProtection="1">
      <alignment vertical="center"/>
      <protection locked="0"/>
    </xf>
    <xf numFmtId="43" fontId="8" fillId="0" borderId="13" xfId="4" applyNumberFormat="1" applyFont="1" applyBorder="1" applyAlignment="1" applyProtection="1">
      <alignment vertical="center"/>
      <protection locked="0"/>
    </xf>
    <xf numFmtId="0" fontId="3" fillId="0" borderId="13" xfId="1" applyFont="1" applyBorder="1" applyAlignment="1" applyProtection="1">
      <alignment horizontal="left" vertical="center"/>
      <protection locked="0"/>
    </xf>
    <xf numFmtId="44" fontId="14" fillId="0" borderId="12" xfId="4" applyNumberFormat="1" applyFont="1" applyBorder="1" applyAlignment="1" applyProtection="1">
      <alignment vertical="center" wrapText="1"/>
      <protection locked="0"/>
    </xf>
    <xf numFmtId="0" fontId="4" fillId="0" borderId="0" xfId="1" applyFont="1" applyAlignment="1">
      <alignment horizontal="center"/>
    </xf>
    <xf numFmtId="0" fontId="4" fillId="0" borderId="1" xfId="1" applyFont="1" applyBorder="1" applyAlignment="1">
      <alignment horizontal="center"/>
    </xf>
    <xf numFmtId="0" fontId="3" fillId="0" borderId="7" xfId="1" applyFont="1" applyFill="1" applyBorder="1" applyAlignment="1">
      <alignment horizontal="center"/>
    </xf>
    <xf numFmtId="0" fontId="3" fillId="0" borderId="1" xfId="1" applyFont="1" applyFill="1" applyBorder="1" applyAlignment="1">
      <alignment horizontal="center"/>
    </xf>
    <xf numFmtId="0" fontId="3" fillId="0" borderId="8" xfId="1" applyFont="1" applyFill="1" applyBorder="1" applyAlignment="1">
      <alignment horizontal="center"/>
    </xf>
  </cellXfs>
  <cellStyles count="36">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5"/>
    <cellStyle name="Moneda 2" xfId="22"/>
    <cellStyle name="Moneda 3" xfId="23"/>
    <cellStyle name="Moneda 3 2" xfId="3"/>
    <cellStyle name="Moneda_ANEXOS STA ANA 09_4 MODF(1) 2" xfId="4"/>
    <cellStyle name="Normal" xfId="0" builtinId="0"/>
    <cellStyle name="Normal 2" xfId="2"/>
    <cellStyle name="Normal 2 2" xfId="24"/>
    <cellStyle name="Normal 3" xfId="25"/>
    <cellStyle name="Normal 4" xfId="26"/>
    <cellStyle name="Normal 5" xfId="27"/>
    <cellStyle name="Normal 6" xfId="28"/>
    <cellStyle name="Normal 7" xfId="29"/>
    <cellStyle name="Normal_ANEXOS STA ANA 09_4 MODF(1)" xfId="1"/>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2"/>
  <sheetViews>
    <sheetView tabSelected="1" topLeftCell="A31" workbookViewId="0">
      <selection activeCell="B4" sqref="B4"/>
    </sheetView>
  </sheetViews>
  <sheetFormatPr baseColWidth="10" defaultColWidth="9.140625" defaultRowHeight="15" x14ac:dyDescent="0.25"/>
  <cols>
    <col min="1" max="1" width="4.85546875" style="2" customWidth="1"/>
    <col min="2" max="2" width="59.5703125" style="2" customWidth="1"/>
    <col min="3" max="3" width="10" style="2" customWidth="1"/>
    <col min="4" max="4" width="15.5703125" style="2" bestFit="1" customWidth="1"/>
    <col min="5" max="5" width="15.5703125" style="2" customWidth="1"/>
    <col min="6" max="6" width="15.28515625" style="2" bestFit="1" customWidth="1"/>
    <col min="7" max="7" width="13.85546875" style="2" bestFit="1" customWidth="1"/>
    <col min="8" max="8" width="13.5703125" style="2" bestFit="1" customWidth="1"/>
    <col min="9" max="9" width="15.5703125" style="2" bestFit="1" customWidth="1"/>
    <col min="10" max="10" width="15.28515625" style="54" bestFit="1" customWidth="1"/>
    <col min="11" max="11" width="15.28515625" style="2" bestFit="1" customWidth="1"/>
    <col min="12" max="13" width="13.5703125" style="2" bestFit="1" customWidth="1"/>
    <col min="14" max="16384" width="9.140625" style="2"/>
  </cols>
  <sheetData>
    <row r="1" spans="1:13" ht="12.75" x14ac:dyDescent="0.2">
      <c r="A1" s="1"/>
      <c r="B1" s="72" t="s">
        <v>0</v>
      </c>
      <c r="C1" s="72"/>
      <c r="D1" s="72"/>
      <c r="E1" s="72"/>
      <c r="F1" s="72"/>
      <c r="G1" s="72"/>
      <c r="H1" s="72"/>
      <c r="I1" s="72"/>
      <c r="J1" s="72"/>
      <c r="K1" s="72"/>
      <c r="L1" s="72"/>
      <c r="M1" s="72"/>
    </row>
    <row r="2" spans="1:13" ht="12.75" x14ac:dyDescent="0.2">
      <c r="A2" s="1"/>
      <c r="B2" s="72" t="s">
        <v>1</v>
      </c>
      <c r="C2" s="72"/>
      <c r="D2" s="72"/>
      <c r="E2" s="72"/>
      <c r="F2" s="72"/>
      <c r="G2" s="72"/>
      <c r="H2" s="72"/>
      <c r="I2" s="72"/>
      <c r="J2" s="72"/>
      <c r="K2" s="72"/>
      <c r="L2" s="72"/>
      <c r="M2" s="3"/>
    </row>
    <row r="3" spans="1:13" ht="12.75" x14ac:dyDescent="0.2">
      <c r="A3" s="1"/>
      <c r="B3" s="3" t="s">
        <v>2</v>
      </c>
      <c r="C3" s="3"/>
      <c r="D3" s="3"/>
      <c r="E3" s="3"/>
      <c r="F3" s="3"/>
      <c r="G3" s="3"/>
      <c r="H3" s="3"/>
      <c r="I3" s="3"/>
      <c r="J3" s="4"/>
      <c r="K3" s="3"/>
      <c r="L3" s="3"/>
      <c r="M3" s="3" t="s">
        <v>3</v>
      </c>
    </row>
    <row r="4" spans="1:13" ht="12.75" x14ac:dyDescent="0.2">
      <c r="A4" s="1"/>
      <c r="B4" s="3" t="s">
        <v>55</v>
      </c>
      <c r="C4" s="3"/>
      <c r="D4" s="3"/>
      <c r="E4" s="3"/>
      <c r="F4" s="3"/>
      <c r="G4" s="3"/>
      <c r="H4" s="3"/>
      <c r="I4" s="3"/>
      <c r="J4" s="4"/>
      <c r="K4" s="3"/>
      <c r="L4" s="73"/>
      <c r="M4" s="73"/>
    </row>
    <row r="5" spans="1:13" ht="12.75" x14ac:dyDescent="0.2">
      <c r="A5" s="5"/>
      <c r="B5" s="5"/>
      <c r="C5" s="5"/>
      <c r="D5" s="6"/>
      <c r="E5" s="6"/>
      <c r="F5" s="6"/>
      <c r="G5" s="6"/>
      <c r="H5" s="6"/>
      <c r="I5" s="7"/>
      <c r="J5" s="8"/>
      <c r="K5" s="6"/>
      <c r="L5" s="6"/>
      <c r="M5" s="9"/>
    </row>
    <row r="6" spans="1:13" ht="12.75" x14ac:dyDescent="0.2">
      <c r="A6" s="10"/>
      <c r="B6" s="11"/>
      <c r="C6" s="11" t="s">
        <v>4</v>
      </c>
      <c r="D6" s="74" t="s">
        <v>5</v>
      </c>
      <c r="E6" s="75"/>
      <c r="F6" s="75"/>
      <c r="G6" s="75"/>
      <c r="H6" s="76"/>
      <c r="I6" s="74" t="s">
        <v>6</v>
      </c>
      <c r="J6" s="75"/>
      <c r="K6" s="75"/>
      <c r="L6" s="75"/>
      <c r="M6" s="76"/>
    </row>
    <row r="7" spans="1:13" ht="13.5" thickBot="1" x14ac:dyDescent="0.25">
      <c r="A7" s="12" t="s">
        <v>7</v>
      </c>
      <c r="B7" s="12" t="s">
        <v>8</v>
      </c>
      <c r="C7" s="12" t="s">
        <v>9</v>
      </c>
      <c r="D7" s="13" t="s">
        <v>10</v>
      </c>
      <c r="E7" s="13" t="s">
        <v>11</v>
      </c>
      <c r="F7" s="13" t="s">
        <v>12</v>
      </c>
      <c r="G7" s="13" t="s">
        <v>13</v>
      </c>
      <c r="H7" s="13" t="s">
        <v>14</v>
      </c>
      <c r="I7" s="13" t="s">
        <v>10</v>
      </c>
      <c r="J7" s="14" t="s">
        <v>11</v>
      </c>
      <c r="K7" s="13" t="s">
        <v>12</v>
      </c>
      <c r="L7" s="13" t="s">
        <v>13</v>
      </c>
      <c r="M7" s="15" t="s">
        <v>14</v>
      </c>
    </row>
    <row r="8" spans="1:13" s="16" customFormat="1" ht="13.5" thickTop="1" x14ac:dyDescent="0.25">
      <c r="A8" s="17"/>
      <c r="B8" s="60" t="s">
        <v>15</v>
      </c>
      <c r="C8" s="18"/>
      <c r="D8" s="64">
        <f>SUM(D9:D18)</f>
        <v>1238883.48</v>
      </c>
      <c r="E8" s="64">
        <f t="shared" ref="E8:M8" si="0">SUM(E9:E18)</f>
        <v>0</v>
      </c>
      <c r="F8" s="64">
        <f t="shared" si="0"/>
        <v>929162.6100000001</v>
      </c>
      <c r="G8" s="64">
        <f t="shared" si="0"/>
        <v>154860.43</v>
      </c>
      <c r="H8" s="64">
        <f t="shared" si="0"/>
        <v>154860.44</v>
      </c>
      <c r="I8" s="64">
        <f t="shared" si="0"/>
        <v>1243866.2000000002</v>
      </c>
      <c r="J8" s="64">
        <f t="shared" si="0"/>
        <v>0</v>
      </c>
      <c r="K8" s="64">
        <f t="shared" si="0"/>
        <v>932338.93000000017</v>
      </c>
      <c r="L8" s="64">
        <f t="shared" si="0"/>
        <v>156223.63</v>
      </c>
      <c r="M8" s="71">
        <f t="shared" si="0"/>
        <v>155303.63999999998</v>
      </c>
    </row>
    <row r="9" spans="1:13" s="16" customFormat="1" ht="12.75" x14ac:dyDescent="0.25">
      <c r="A9" s="17"/>
      <c r="B9" s="59"/>
      <c r="C9" s="18"/>
      <c r="D9" s="19"/>
      <c r="E9" s="19"/>
      <c r="F9" s="19"/>
      <c r="G9" s="19"/>
      <c r="H9" s="19"/>
      <c r="I9" s="19"/>
      <c r="J9" s="22"/>
      <c r="K9" s="19"/>
      <c r="L9" s="19"/>
      <c r="M9" s="20"/>
    </row>
    <row r="10" spans="1:13" s="16" customFormat="1" ht="12.75" x14ac:dyDescent="0.25">
      <c r="A10" s="17"/>
      <c r="B10" s="59" t="s">
        <v>30</v>
      </c>
      <c r="C10" s="18" t="s">
        <v>16</v>
      </c>
      <c r="D10" s="19">
        <f t="shared" ref="D10:D24" si="1">SUM(E10:H10)</f>
        <v>292566.96000000002</v>
      </c>
      <c r="E10" s="19"/>
      <c r="F10" s="19">
        <v>219425.22</v>
      </c>
      <c r="G10" s="19">
        <v>36570.870000000003</v>
      </c>
      <c r="H10" s="19">
        <v>36570.870000000003</v>
      </c>
      <c r="I10" s="19">
        <f t="shared" ref="I10:I24" si="2">SUM(J10:M10)</f>
        <v>294635.33</v>
      </c>
      <c r="J10" s="22"/>
      <c r="K10" s="19">
        <f>219425.22+652+1416.37</f>
        <v>221493.59</v>
      </c>
      <c r="L10" s="19">
        <v>36570.870000000003</v>
      </c>
      <c r="M10" s="20">
        <v>36570.870000000003</v>
      </c>
    </row>
    <row r="11" spans="1:13" s="16" customFormat="1" ht="12.75" x14ac:dyDescent="0.25">
      <c r="A11" s="17"/>
      <c r="B11" s="59" t="s">
        <v>31</v>
      </c>
      <c r="C11" s="18" t="s">
        <v>16</v>
      </c>
      <c r="D11" s="19">
        <f t="shared" si="1"/>
        <v>132256.62</v>
      </c>
      <c r="E11" s="57"/>
      <c r="F11" s="57">
        <v>99192.46</v>
      </c>
      <c r="G11" s="19">
        <v>16532.080000000002</v>
      </c>
      <c r="H11" s="19">
        <v>16532.080000000002</v>
      </c>
      <c r="I11" s="19">
        <f t="shared" si="2"/>
        <v>132601.62</v>
      </c>
      <c r="J11" s="57"/>
      <c r="K11" s="57">
        <f>99192.46+345</f>
        <v>99537.46</v>
      </c>
      <c r="L11" s="19">
        <v>16532.080000000002</v>
      </c>
      <c r="M11" s="20">
        <v>16532.080000000002</v>
      </c>
    </row>
    <row r="12" spans="1:13" s="16" customFormat="1" ht="12.75" x14ac:dyDescent="0.25">
      <c r="A12" s="17"/>
      <c r="B12" s="59" t="s">
        <v>32</v>
      </c>
      <c r="C12" s="18" t="s">
        <v>16</v>
      </c>
      <c r="D12" s="19">
        <f t="shared" si="1"/>
        <v>128711.05</v>
      </c>
      <c r="E12" s="19"/>
      <c r="F12" s="19">
        <v>96533.29</v>
      </c>
      <c r="G12" s="19">
        <v>16088.88</v>
      </c>
      <c r="H12" s="19">
        <v>16088.88</v>
      </c>
      <c r="I12" s="19">
        <f t="shared" si="2"/>
        <v>128391.84</v>
      </c>
      <c r="J12" s="22"/>
      <c r="K12" s="25">
        <f>94303.87+1023.81</f>
        <v>95327.679999999993</v>
      </c>
      <c r="L12" s="19">
        <v>16532.080000000002</v>
      </c>
      <c r="M12" s="20">
        <v>16532.080000000002</v>
      </c>
    </row>
    <row r="13" spans="1:13" s="16" customFormat="1" ht="12.75" x14ac:dyDescent="0.25">
      <c r="A13" s="17"/>
      <c r="B13" s="59" t="s">
        <v>33</v>
      </c>
      <c r="C13" s="18" t="s">
        <v>16</v>
      </c>
      <c r="D13" s="19">
        <f t="shared" si="1"/>
        <v>0</v>
      </c>
      <c r="E13" s="19"/>
      <c r="F13" s="19"/>
      <c r="G13" s="19"/>
      <c r="H13" s="19"/>
      <c r="I13" s="19">
        <f t="shared" si="2"/>
        <v>582.88</v>
      </c>
      <c r="J13" s="22"/>
      <c r="K13" s="26">
        <v>582.88</v>
      </c>
      <c r="L13" s="27"/>
      <c r="M13" s="26"/>
    </row>
    <row r="14" spans="1:13" s="33" customFormat="1" ht="12.75" x14ac:dyDescent="0.25">
      <c r="A14" s="28"/>
      <c r="B14" s="24" t="s">
        <v>34</v>
      </c>
      <c r="C14" s="18" t="s">
        <v>16</v>
      </c>
      <c r="D14" s="19">
        <f t="shared" si="1"/>
        <v>0</v>
      </c>
      <c r="E14" s="29"/>
      <c r="F14" s="29"/>
      <c r="G14" s="29"/>
      <c r="H14" s="29"/>
      <c r="I14" s="19">
        <f t="shared" si="2"/>
        <v>1273.1500000000001</v>
      </c>
      <c r="J14" s="30"/>
      <c r="K14" s="31">
        <v>1273.1500000000001</v>
      </c>
      <c r="L14" s="32"/>
      <c r="M14" s="31"/>
    </row>
    <row r="15" spans="1:13" s="33" customFormat="1" ht="12.75" x14ac:dyDescent="0.25">
      <c r="A15" s="28"/>
      <c r="B15" s="24" t="s">
        <v>35</v>
      </c>
      <c r="C15" s="18" t="s">
        <v>16</v>
      </c>
      <c r="D15" s="19">
        <f t="shared" si="1"/>
        <v>0</v>
      </c>
      <c r="E15" s="29"/>
      <c r="F15" s="29"/>
      <c r="G15" s="29"/>
      <c r="H15" s="29"/>
      <c r="I15" s="19">
        <f t="shared" si="2"/>
        <v>112.53</v>
      </c>
      <c r="J15" s="30"/>
      <c r="K15" s="34">
        <v>112.53</v>
      </c>
      <c r="L15" s="32"/>
      <c r="M15" s="31"/>
    </row>
    <row r="16" spans="1:13" s="33" customFormat="1" ht="12.75" x14ac:dyDescent="0.25">
      <c r="A16" s="28"/>
      <c r="B16" s="24" t="s">
        <v>36</v>
      </c>
      <c r="C16" s="18" t="s">
        <v>16</v>
      </c>
      <c r="D16" s="19">
        <f t="shared" si="1"/>
        <v>0</v>
      </c>
      <c r="E16" s="29"/>
      <c r="F16" s="29"/>
      <c r="G16" s="29"/>
      <c r="H16" s="29"/>
      <c r="I16" s="19">
        <f t="shared" si="2"/>
        <v>920</v>
      </c>
      <c r="J16" s="30"/>
      <c r="K16" s="34"/>
      <c r="L16" s="32">
        <v>920</v>
      </c>
      <c r="M16" s="31"/>
    </row>
    <row r="17" spans="1:13" s="33" customFormat="1" ht="12.75" x14ac:dyDescent="0.25">
      <c r="A17" s="28"/>
      <c r="B17" s="24" t="s">
        <v>45</v>
      </c>
      <c r="C17" s="18" t="s">
        <v>16</v>
      </c>
      <c r="D17" s="19">
        <f t="shared" si="1"/>
        <v>521105.09</v>
      </c>
      <c r="E17" s="29"/>
      <c r="F17" s="29">
        <v>390828.82</v>
      </c>
      <c r="G17" s="29">
        <v>65138.13</v>
      </c>
      <c r="H17" s="29">
        <v>65138.14</v>
      </c>
      <c r="I17" s="19">
        <f t="shared" si="2"/>
        <v>521105.09</v>
      </c>
      <c r="J17" s="30"/>
      <c r="K17" s="29">
        <v>390828.82</v>
      </c>
      <c r="L17" s="29">
        <v>65138.13</v>
      </c>
      <c r="M17" s="67">
        <v>65138.14</v>
      </c>
    </row>
    <row r="18" spans="1:13" s="33" customFormat="1" ht="12.75" x14ac:dyDescent="0.25">
      <c r="A18" s="28"/>
      <c r="B18" s="24" t="s">
        <v>46</v>
      </c>
      <c r="C18" s="18" t="s">
        <v>16</v>
      </c>
      <c r="D18" s="19">
        <f t="shared" si="1"/>
        <v>164243.76</v>
      </c>
      <c r="E18" s="29"/>
      <c r="F18" s="29">
        <v>123182.82</v>
      </c>
      <c r="G18" s="29">
        <v>20530.47</v>
      </c>
      <c r="H18" s="29">
        <v>20530.47</v>
      </c>
      <c r="I18" s="19">
        <f t="shared" si="2"/>
        <v>164243.76</v>
      </c>
      <c r="J18" s="30"/>
      <c r="K18" s="29">
        <v>123182.82</v>
      </c>
      <c r="L18" s="29">
        <v>20530.47</v>
      </c>
      <c r="M18" s="67">
        <v>20530.47</v>
      </c>
    </row>
    <row r="19" spans="1:13" s="33" customFormat="1" ht="12.75" x14ac:dyDescent="0.25">
      <c r="A19" s="28"/>
      <c r="B19" s="24" t="s">
        <v>49</v>
      </c>
      <c r="C19" s="18"/>
      <c r="D19" s="19"/>
      <c r="E19" s="29"/>
      <c r="F19" s="29"/>
      <c r="G19" s="29"/>
      <c r="H19" s="29"/>
      <c r="I19" s="19"/>
      <c r="J19" s="30"/>
      <c r="K19" s="29"/>
      <c r="L19" s="29"/>
      <c r="M19" s="67"/>
    </row>
    <row r="20" spans="1:13" s="33" customFormat="1" ht="12.75" x14ac:dyDescent="0.25">
      <c r="A20" s="28"/>
      <c r="B20" s="24" t="s">
        <v>50</v>
      </c>
      <c r="C20" s="18" t="s">
        <v>16</v>
      </c>
      <c r="D20" s="19">
        <f t="shared" si="1"/>
        <v>227603.65</v>
      </c>
      <c r="E20" s="29"/>
      <c r="F20" s="29">
        <v>170702.74</v>
      </c>
      <c r="G20" s="29">
        <v>28450.46</v>
      </c>
      <c r="H20" s="29">
        <v>28450.45</v>
      </c>
      <c r="I20" s="19">
        <f t="shared" si="2"/>
        <v>227603.65</v>
      </c>
      <c r="J20" s="30"/>
      <c r="K20" s="29">
        <v>170702.74</v>
      </c>
      <c r="L20" s="29">
        <v>28450.46</v>
      </c>
      <c r="M20" s="67">
        <v>28450.45</v>
      </c>
    </row>
    <row r="21" spans="1:13" s="33" customFormat="1" ht="12.75" x14ac:dyDescent="0.25">
      <c r="A21" s="28"/>
      <c r="B21" s="24" t="s">
        <v>51</v>
      </c>
      <c r="C21" s="18" t="s">
        <v>16</v>
      </c>
      <c r="D21" s="19">
        <f t="shared" si="1"/>
        <v>291518.73</v>
      </c>
      <c r="E21" s="29"/>
      <c r="F21" s="29">
        <v>218639.05</v>
      </c>
      <c r="G21" s="29">
        <v>36439.839999999997</v>
      </c>
      <c r="H21" s="29">
        <v>36439.839999999997</v>
      </c>
      <c r="I21" s="19">
        <f t="shared" si="2"/>
        <v>291518.73</v>
      </c>
      <c r="J21" s="30"/>
      <c r="K21" s="29">
        <v>218639.05</v>
      </c>
      <c r="L21" s="29">
        <v>36439.839999999997</v>
      </c>
      <c r="M21" s="67">
        <v>36439.839999999997</v>
      </c>
    </row>
    <row r="22" spans="1:13" s="33" customFormat="1" ht="12.75" x14ac:dyDescent="0.25">
      <c r="A22" s="28"/>
      <c r="B22" s="24" t="s">
        <v>52</v>
      </c>
      <c r="C22" s="18" t="s">
        <v>16</v>
      </c>
      <c r="D22" s="19">
        <f t="shared" si="1"/>
        <v>294199.31999999995</v>
      </c>
      <c r="E22" s="29"/>
      <c r="F22" s="29">
        <v>220649.49</v>
      </c>
      <c r="G22" s="29">
        <v>36774.92</v>
      </c>
      <c r="H22" s="29">
        <v>36774.910000000003</v>
      </c>
      <c r="I22" s="19">
        <f t="shared" si="2"/>
        <v>272134.37</v>
      </c>
      <c r="J22" s="30"/>
      <c r="K22" s="29">
        <v>198584.54</v>
      </c>
      <c r="L22" s="29">
        <v>36774.92</v>
      </c>
      <c r="M22" s="67">
        <v>36774.910000000003</v>
      </c>
    </row>
    <row r="23" spans="1:13" s="33" customFormat="1" ht="12.75" x14ac:dyDescent="0.25">
      <c r="A23" s="28"/>
      <c r="B23" s="24" t="s">
        <v>53</v>
      </c>
      <c r="C23" s="18" t="s">
        <v>16</v>
      </c>
      <c r="D23" s="19">
        <f t="shared" si="1"/>
        <v>61915.8</v>
      </c>
      <c r="E23" s="29"/>
      <c r="F23" s="29">
        <v>46436.85</v>
      </c>
      <c r="G23" s="29">
        <v>7739.48</v>
      </c>
      <c r="H23" s="29">
        <v>7739.47</v>
      </c>
      <c r="I23" s="19">
        <f t="shared" si="2"/>
        <v>61915.8</v>
      </c>
      <c r="J23" s="30"/>
      <c r="K23" s="29">
        <v>46436.85</v>
      </c>
      <c r="L23" s="29">
        <v>7739.48</v>
      </c>
      <c r="M23" s="67">
        <v>7739.47</v>
      </c>
    </row>
    <row r="24" spans="1:13" s="33" customFormat="1" ht="12.75" x14ac:dyDescent="0.25">
      <c r="A24" s="28"/>
      <c r="B24" s="24" t="s">
        <v>54</v>
      </c>
      <c r="C24" s="18" t="s">
        <v>16</v>
      </c>
      <c r="D24" s="19">
        <f t="shared" si="1"/>
        <v>61915.8</v>
      </c>
      <c r="E24" s="29"/>
      <c r="F24" s="29">
        <v>46436.85</v>
      </c>
      <c r="G24" s="29">
        <v>7739.48</v>
      </c>
      <c r="H24" s="29">
        <v>7739.47</v>
      </c>
      <c r="I24" s="19">
        <f t="shared" si="2"/>
        <v>61915.8</v>
      </c>
      <c r="J24" s="30"/>
      <c r="K24" s="29">
        <v>46436.85</v>
      </c>
      <c r="L24" s="29">
        <v>7739.48</v>
      </c>
      <c r="M24" s="67">
        <v>7739.47</v>
      </c>
    </row>
    <row r="25" spans="1:13" s="16" customFormat="1" ht="12.75" x14ac:dyDescent="0.25">
      <c r="A25" s="17"/>
      <c r="B25" s="23"/>
      <c r="C25" s="21"/>
      <c r="D25" s="19"/>
      <c r="E25" s="19"/>
      <c r="F25" s="19"/>
      <c r="G25" s="19"/>
      <c r="H25" s="19"/>
      <c r="I25" s="19"/>
      <c r="J25" s="22"/>
      <c r="K25" s="26"/>
      <c r="L25" s="27"/>
      <c r="M25" s="34"/>
    </row>
    <row r="26" spans="1:13" s="16" customFormat="1" ht="12.75" x14ac:dyDescent="0.25">
      <c r="A26" s="62">
        <v>2165</v>
      </c>
      <c r="B26" s="55" t="s">
        <v>19</v>
      </c>
      <c r="C26" s="21"/>
      <c r="D26" s="64">
        <f>SUM(D27:D28)</f>
        <v>1976156.52</v>
      </c>
      <c r="E26" s="64">
        <f t="shared" ref="E26:M26" si="3">SUM(E27:E28)</f>
        <v>1976156.52</v>
      </c>
      <c r="F26" s="64">
        <f t="shared" si="3"/>
        <v>0</v>
      </c>
      <c r="G26" s="64">
        <f t="shared" si="3"/>
        <v>0</v>
      </c>
      <c r="H26" s="64">
        <f t="shared" si="3"/>
        <v>0</v>
      </c>
      <c r="I26" s="64">
        <f t="shared" si="3"/>
        <v>1978000</v>
      </c>
      <c r="J26" s="64">
        <f t="shared" si="3"/>
        <v>1978000</v>
      </c>
      <c r="K26" s="64">
        <f t="shared" si="3"/>
        <v>0</v>
      </c>
      <c r="L26" s="64">
        <f t="shared" si="3"/>
        <v>0</v>
      </c>
      <c r="M26" s="65">
        <f t="shared" si="3"/>
        <v>0</v>
      </c>
    </row>
    <row r="27" spans="1:13" s="16" customFormat="1" ht="12.75" x14ac:dyDescent="0.25">
      <c r="A27" s="17"/>
      <c r="B27" s="56"/>
      <c r="C27" s="21"/>
      <c r="D27" s="19"/>
      <c r="E27" s="19"/>
      <c r="F27" s="19"/>
      <c r="G27" s="19"/>
      <c r="H27" s="19"/>
      <c r="I27" s="19"/>
      <c r="J27" s="22"/>
      <c r="K27" s="26"/>
      <c r="L27" s="27"/>
      <c r="M27" s="26"/>
    </row>
    <row r="28" spans="1:13" s="16" customFormat="1" ht="12.75" x14ac:dyDescent="0.25">
      <c r="A28" s="17"/>
      <c r="B28" s="56" t="s">
        <v>18</v>
      </c>
      <c r="C28" s="21" t="s">
        <v>29</v>
      </c>
      <c r="D28" s="58">
        <f>SUM(E28:H28)</f>
        <v>1976156.52</v>
      </c>
      <c r="E28" s="57">
        <v>1976156.52</v>
      </c>
      <c r="F28" s="57"/>
      <c r="G28" s="19"/>
      <c r="H28" s="19"/>
      <c r="I28" s="19">
        <f t="shared" ref="I28" si="4">SUM(J28:M28)</f>
        <v>1978000</v>
      </c>
      <c r="J28" s="57">
        <f>592846.95+451684.22+928217.26+5251.57</f>
        <v>1978000</v>
      </c>
      <c r="K28" s="26"/>
      <c r="L28" s="27"/>
      <c r="M28" s="26"/>
    </row>
    <row r="29" spans="1:13" s="16" customFormat="1" ht="12.75" x14ac:dyDescent="0.25">
      <c r="A29" s="17"/>
      <c r="B29" s="23"/>
      <c r="C29" s="21"/>
      <c r="D29" s="19"/>
      <c r="E29" s="19"/>
      <c r="F29" s="19"/>
      <c r="G29" s="19"/>
      <c r="H29" s="19"/>
      <c r="I29" s="19"/>
      <c r="J29" s="22"/>
      <c r="K29" s="26"/>
      <c r="L29" s="27"/>
      <c r="M29" s="26"/>
    </row>
    <row r="30" spans="1:13" s="16" customFormat="1" ht="12.75" x14ac:dyDescent="0.25">
      <c r="A30" s="17"/>
      <c r="B30" s="23"/>
      <c r="C30" s="21"/>
      <c r="D30" s="26"/>
      <c r="E30" s="35"/>
      <c r="F30" s="26"/>
      <c r="G30" s="26"/>
      <c r="H30" s="26"/>
      <c r="I30" s="26"/>
      <c r="J30" s="22"/>
      <c r="K30" s="26"/>
      <c r="L30" s="27"/>
      <c r="M30" s="26"/>
    </row>
    <row r="31" spans="1:13" s="16" customFormat="1" ht="12.75" x14ac:dyDescent="0.25">
      <c r="A31" s="17"/>
      <c r="B31" s="61" t="s">
        <v>21</v>
      </c>
      <c r="C31" s="21"/>
      <c r="D31" s="66">
        <f>SUM(D32:D33)</f>
        <v>1500000</v>
      </c>
      <c r="E31" s="66">
        <f t="shared" ref="E31:M31" si="5">SUM(E32:E33)</f>
        <v>1500000</v>
      </c>
      <c r="F31" s="66">
        <f t="shared" si="5"/>
        <v>0</v>
      </c>
      <c r="G31" s="66">
        <f t="shared" si="5"/>
        <v>0</v>
      </c>
      <c r="H31" s="66">
        <f t="shared" si="5"/>
        <v>0</v>
      </c>
      <c r="I31" s="66">
        <f t="shared" si="5"/>
        <v>1504336.77</v>
      </c>
      <c r="J31" s="66">
        <f t="shared" si="5"/>
        <v>1504336.77</v>
      </c>
      <c r="K31" s="66">
        <f t="shared" si="5"/>
        <v>0</v>
      </c>
      <c r="L31" s="66">
        <f t="shared" si="5"/>
        <v>0</v>
      </c>
      <c r="M31" s="66">
        <f t="shared" si="5"/>
        <v>0</v>
      </c>
    </row>
    <row r="32" spans="1:13" s="16" customFormat="1" ht="12.75" x14ac:dyDescent="0.25">
      <c r="A32" s="17"/>
      <c r="B32" s="23"/>
      <c r="C32" s="21"/>
      <c r="D32" s="26"/>
      <c r="E32" s="35"/>
      <c r="F32" s="26"/>
      <c r="G32" s="26"/>
      <c r="H32" s="26"/>
      <c r="I32" s="26"/>
      <c r="J32" s="22"/>
      <c r="K32" s="26"/>
      <c r="L32" s="27"/>
      <c r="M32" s="26"/>
    </row>
    <row r="33" spans="1:13" s="16" customFormat="1" ht="12.75" x14ac:dyDescent="0.25">
      <c r="A33" s="17">
        <v>2165</v>
      </c>
      <c r="B33" s="21" t="s">
        <v>22</v>
      </c>
      <c r="C33" s="21" t="s">
        <v>23</v>
      </c>
      <c r="D33" s="26">
        <f>SUM(E33:H33)</f>
        <v>1500000</v>
      </c>
      <c r="E33" s="35">
        <v>1500000</v>
      </c>
      <c r="F33" s="26"/>
      <c r="G33" s="26"/>
      <c r="H33" s="26"/>
      <c r="I33" s="37">
        <f>SUM(J33:M33)</f>
        <v>1504336.77</v>
      </c>
      <c r="J33" s="22">
        <f>1459641.77+44695</f>
        <v>1504336.77</v>
      </c>
      <c r="K33" s="37"/>
      <c r="L33" s="38"/>
      <c r="M33" s="37"/>
    </row>
    <row r="34" spans="1:13" s="16" customFormat="1" ht="12.75" x14ac:dyDescent="0.25">
      <c r="A34" s="17"/>
      <c r="B34" s="21"/>
      <c r="C34" s="21"/>
      <c r="D34" s="26"/>
      <c r="E34" s="35"/>
      <c r="F34" s="26"/>
      <c r="G34" s="26"/>
      <c r="H34" s="26"/>
      <c r="I34" s="37"/>
      <c r="J34" s="22"/>
      <c r="K34" s="37"/>
      <c r="L34" s="38"/>
      <c r="M34" s="37"/>
    </row>
    <row r="35" spans="1:13" s="16" customFormat="1" ht="12.75" x14ac:dyDescent="0.25">
      <c r="A35" s="17"/>
      <c r="B35" s="63" t="s">
        <v>20</v>
      </c>
      <c r="C35" s="21"/>
      <c r="D35" s="66">
        <f>SUM(D36:D48)</f>
        <v>23697005.220000003</v>
      </c>
      <c r="E35" s="66">
        <f t="shared" ref="E35:J35" si="6">SUM(E36:E48)</f>
        <v>23697005.220000003</v>
      </c>
      <c r="F35" s="66">
        <f t="shared" si="6"/>
        <v>0</v>
      </c>
      <c r="G35" s="66">
        <f t="shared" si="6"/>
        <v>0</v>
      </c>
      <c r="H35" s="66">
        <f t="shared" si="6"/>
        <v>0</v>
      </c>
      <c r="I35" s="66">
        <f t="shared" si="6"/>
        <v>19500883.030000001</v>
      </c>
      <c r="J35" s="66">
        <f t="shared" si="6"/>
        <v>19500883.030000001</v>
      </c>
      <c r="K35" s="66">
        <f>SUM(K37:K41)</f>
        <v>0</v>
      </c>
      <c r="L35" s="66">
        <f>SUM(L37:L41)</f>
        <v>0</v>
      </c>
      <c r="M35" s="66">
        <f>SUM(M37:M41)</f>
        <v>0</v>
      </c>
    </row>
    <row r="36" spans="1:13" s="16" customFormat="1" ht="12.75" x14ac:dyDescent="0.25">
      <c r="A36" s="17"/>
      <c r="B36" s="70"/>
      <c r="C36" s="21"/>
      <c r="D36" s="26"/>
      <c r="E36" s="26"/>
      <c r="F36" s="66"/>
      <c r="G36" s="66"/>
      <c r="H36" s="68"/>
      <c r="I36" s="37"/>
      <c r="J36" s="26"/>
      <c r="K36" s="66"/>
      <c r="L36" s="69"/>
      <c r="M36" s="66"/>
    </row>
    <row r="37" spans="1:13" s="16" customFormat="1" ht="12.75" x14ac:dyDescent="0.25">
      <c r="A37" s="17">
        <v>2165</v>
      </c>
      <c r="B37" s="39" t="s">
        <v>24</v>
      </c>
      <c r="C37" s="21" t="s">
        <v>25</v>
      </c>
      <c r="D37" s="26">
        <v>1007525.12</v>
      </c>
      <c r="E37" s="35">
        <v>1007525.12</v>
      </c>
      <c r="F37" s="26"/>
      <c r="G37" s="26"/>
      <c r="H37" s="36"/>
      <c r="I37" s="37">
        <f>SUM(J37:M37)</f>
        <v>1007216.77</v>
      </c>
      <c r="J37" s="22">
        <f>1004793.29+2423.48</f>
        <v>1007216.77</v>
      </c>
      <c r="K37" s="37"/>
      <c r="L37" s="38"/>
      <c r="M37" s="37"/>
    </row>
    <row r="38" spans="1:13" s="16" customFormat="1" ht="12.75" x14ac:dyDescent="0.25">
      <c r="A38" s="17">
        <v>2165</v>
      </c>
      <c r="B38" s="39" t="s">
        <v>26</v>
      </c>
      <c r="C38" s="21" t="s">
        <v>25</v>
      </c>
      <c r="D38" s="26">
        <f>SUM(E38:H38)</f>
        <v>2018596.96</v>
      </c>
      <c r="E38" s="35">
        <v>2018596.96</v>
      </c>
      <c r="F38" s="26"/>
      <c r="G38" s="26"/>
      <c r="H38" s="36"/>
      <c r="I38" s="37">
        <f>SUM(J38:M38)</f>
        <v>2010848.45</v>
      </c>
      <c r="J38" s="22">
        <f>2007083.67+3764.78</f>
        <v>2010848.45</v>
      </c>
      <c r="K38" s="37"/>
      <c r="L38" s="38"/>
      <c r="M38" s="37"/>
    </row>
    <row r="39" spans="1:13" s="16" customFormat="1" ht="12.75" x14ac:dyDescent="0.25">
      <c r="A39" s="17">
        <v>2165</v>
      </c>
      <c r="B39" s="40" t="s">
        <v>48</v>
      </c>
      <c r="C39" s="21" t="s">
        <v>25</v>
      </c>
      <c r="D39" s="26">
        <v>5228457.08</v>
      </c>
      <c r="E39" s="35">
        <v>5228457.08</v>
      </c>
      <c r="F39" s="26"/>
      <c r="G39" s="26"/>
      <c r="H39" s="36"/>
      <c r="I39" s="37">
        <f>SUM(J39:M39)</f>
        <v>5250378.37</v>
      </c>
      <c r="J39" s="22">
        <f>1568537.13+1432424.26+1199999.99+342719.4+683232.22+23465.37</f>
        <v>5250378.37</v>
      </c>
      <c r="K39" s="37"/>
      <c r="L39" s="38"/>
      <c r="M39" s="37"/>
    </row>
    <row r="40" spans="1:13" s="16" customFormat="1" ht="12.75" x14ac:dyDescent="0.25">
      <c r="A40" s="17">
        <v>2165</v>
      </c>
      <c r="B40" s="40" t="s">
        <v>27</v>
      </c>
      <c r="C40" s="21" t="s">
        <v>25</v>
      </c>
      <c r="D40" s="26">
        <f t="shared" ref="D40:D48" si="7">SUM(E40:H40)</f>
        <v>2176807.33</v>
      </c>
      <c r="E40" s="35">
        <v>2176807.33</v>
      </c>
      <c r="F40" s="26"/>
      <c r="G40" s="26"/>
      <c r="H40" s="36"/>
      <c r="I40" s="37">
        <f>SUM(J40:M40)</f>
        <v>2370465.81</v>
      </c>
      <c r="J40" s="22">
        <f>844903.13+740625.79+519796.53+254202.14+5225.09+5713.13</f>
        <v>2370465.81</v>
      </c>
      <c r="K40" s="37"/>
      <c r="L40" s="38"/>
      <c r="M40" s="37"/>
    </row>
    <row r="41" spans="1:13" s="16" customFormat="1" ht="12.75" x14ac:dyDescent="0.25">
      <c r="A41" s="17">
        <v>2165</v>
      </c>
      <c r="B41" s="40" t="s">
        <v>28</v>
      </c>
      <c r="C41" s="21" t="s">
        <v>25</v>
      </c>
      <c r="D41" s="26">
        <f t="shared" si="7"/>
        <v>639536.41</v>
      </c>
      <c r="E41" s="35">
        <v>639536.41</v>
      </c>
      <c r="F41" s="35"/>
      <c r="G41" s="35"/>
      <c r="H41" s="41"/>
      <c r="I41" s="37">
        <f>SUM(J41:M41)</f>
        <v>638983.84</v>
      </c>
      <c r="J41" s="22">
        <f>191860.93+173125.46+270141.51+3855.94</f>
        <v>638983.84</v>
      </c>
      <c r="K41" s="37"/>
      <c r="L41" s="38"/>
      <c r="M41" s="37"/>
    </row>
    <row r="42" spans="1:13" s="16" customFormat="1" ht="12.75" x14ac:dyDescent="0.25">
      <c r="A42" s="17">
        <v>2165</v>
      </c>
      <c r="B42" s="40" t="s">
        <v>37</v>
      </c>
      <c r="C42" s="21" t="s">
        <v>44</v>
      </c>
      <c r="D42" s="26">
        <v>1932329.4</v>
      </c>
      <c r="E42" s="26">
        <v>1932329.4</v>
      </c>
      <c r="F42" s="26"/>
      <c r="G42" s="26"/>
      <c r="H42" s="26"/>
      <c r="I42" s="37">
        <f t="shared" ref="I42:I49" si="8">SUM(J42:M42)</f>
        <v>2134573.23</v>
      </c>
      <c r="J42" s="22">
        <f>781942.64+1352630.59</f>
        <v>2134573.23</v>
      </c>
      <c r="K42" s="37"/>
      <c r="L42" s="38"/>
      <c r="M42" s="37"/>
    </row>
    <row r="43" spans="1:13" s="16" customFormat="1" ht="12.75" x14ac:dyDescent="0.25">
      <c r="A43" s="17">
        <v>2165</v>
      </c>
      <c r="B43" s="39" t="s">
        <v>38</v>
      </c>
      <c r="C43" s="21" t="s">
        <v>25</v>
      </c>
      <c r="D43" s="26">
        <f t="shared" si="7"/>
        <v>1027491.56</v>
      </c>
      <c r="E43" s="26">
        <v>1027491.56</v>
      </c>
      <c r="F43" s="26"/>
      <c r="G43" s="26"/>
      <c r="H43" s="26"/>
      <c r="I43" s="37">
        <f t="shared" si="8"/>
        <v>308247.46999999997</v>
      </c>
      <c r="J43" s="22">
        <v>308247.46999999997</v>
      </c>
      <c r="K43" s="37"/>
      <c r="L43" s="38"/>
      <c r="M43" s="37"/>
    </row>
    <row r="44" spans="1:13" s="16" customFormat="1" ht="12.75" x14ac:dyDescent="0.25">
      <c r="A44" s="17">
        <v>2165</v>
      </c>
      <c r="B44" s="39" t="s">
        <v>39</v>
      </c>
      <c r="C44" s="21" t="s">
        <v>25</v>
      </c>
      <c r="D44" s="26">
        <f t="shared" si="7"/>
        <v>2121394.7000000002</v>
      </c>
      <c r="E44" s="26">
        <v>2121394.7000000002</v>
      </c>
      <c r="F44" s="26"/>
      <c r="G44" s="26"/>
      <c r="H44" s="26"/>
      <c r="I44" s="37">
        <f t="shared" si="8"/>
        <v>1659495.23</v>
      </c>
      <c r="J44" s="22">
        <v>1659495.23</v>
      </c>
      <c r="K44" s="37"/>
      <c r="L44" s="38"/>
      <c r="M44" s="37"/>
    </row>
    <row r="45" spans="1:13" s="16" customFormat="1" ht="12.75" x14ac:dyDescent="0.25">
      <c r="A45" s="17">
        <v>2165</v>
      </c>
      <c r="B45" s="39" t="s">
        <v>40</v>
      </c>
      <c r="C45" s="21" t="s">
        <v>25</v>
      </c>
      <c r="D45" s="26">
        <f t="shared" si="7"/>
        <v>1706108.08</v>
      </c>
      <c r="E45" s="26">
        <v>1706108.08</v>
      </c>
      <c r="F45" s="26"/>
      <c r="G45" s="26"/>
      <c r="H45" s="26"/>
      <c r="I45" s="37">
        <f t="shared" si="8"/>
        <v>511832.43</v>
      </c>
      <c r="J45" s="22">
        <v>511832.43</v>
      </c>
      <c r="K45" s="37"/>
      <c r="L45" s="38"/>
      <c r="M45" s="37"/>
    </row>
    <row r="46" spans="1:13" s="16" customFormat="1" ht="12.75" x14ac:dyDescent="0.25">
      <c r="A46" s="17">
        <v>2165</v>
      </c>
      <c r="B46" s="40" t="s">
        <v>41</v>
      </c>
      <c r="C46" s="21" t="s">
        <v>44</v>
      </c>
      <c r="D46" s="26">
        <f t="shared" si="7"/>
        <v>1970778.56</v>
      </c>
      <c r="E46" s="26">
        <v>1970778.56</v>
      </c>
      <c r="F46" s="26"/>
      <c r="G46" s="26"/>
      <c r="H46" s="26"/>
      <c r="I46" s="37">
        <f t="shared" si="8"/>
        <v>1320775.5699999998</v>
      </c>
      <c r="J46" s="22">
        <f>591233.57+729542</f>
        <v>1320775.5699999998</v>
      </c>
      <c r="K46" s="37"/>
      <c r="L46" s="38"/>
      <c r="M46" s="37"/>
    </row>
    <row r="47" spans="1:13" s="16" customFormat="1" ht="12.75" x14ac:dyDescent="0.25">
      <c r="A47" s="17">
        <v>2165</v>
      </c>
      <c r="B47" s="40" t="s">
        <v>42</v>
      </c>
      <c r="C47" s="21" t="s">
        <v>25</v>
      </c>
      <c r="D47" s="26">
        <f t="shared" si="7"/>
        <v>2413705.08</v>
      </c>
      <c r="E47" s="26">
        <v>2413705.08</v>
      </c>
      <c r="F47" s="26"/>
      <c r="G47" s="26"/>
      <c r="H47" s="26"/>
      <c r="I47" s="37">
        <f t="shared" si="8"/>
        <v>1202222.43</v>
      </c>
      <c r="J47" s="22">
        <f>724111.52+478110.91</f>
        <v>1202222.43</v>
      </c>
      <c r="K47" s="37"/>
      <c r="L47" s="38"/>
      <c r="M47" s="37"/>
    </row>
    <row r="48" spans="1:13" s="16" customFormat="1" ht="12.75" x14ac:dyDescent="0.25">
      <c r="A48" s="17">
        <v>2165</v>
      </c>
      <c r="B48" s="39" t="s">
        <v>43</v>
      </c>
      <c r="C48" s="21" t="s">
        <v>25</v>
      </c>
      <c r="D48" s="26">
        <f t="shared" si="7"/>
        <v>1454274.94</v>
      </c>
      <c r="E48" s="37">
        <v>1454274.94</v>
      </c>
      <c r="F48" s="37"/>
      <c r="G48" s="37"/>
      <c r="H48" s="37"/>
      <c r="I48" s="37">
        <f t="shared" si="8"/>
        <v>1085843.43</v>
      </c>
      <c r="J48" s="22">
        <f>436282.48+649560.95</f>
        <v>1085843.43</v>
      </c>
      <c r="K48" s="37"/>
      <c r="L48" s="38"/>
      <c r="M48" s="37"/>
    </row>
    <row r="49" spans="1:13" s="16" customFormat="1" ht="12.75" x14ac:dyDescent="0.25">
      <c r="A49" s="17">
        <v>2165</v>
      </c>
      <c r="B49" s="42" t="s">
        <v>47</v>
      </c>
      <c r="C49" s="21" t="s">
        <v>25</v>
      </c>
      <c r="D49" s="37">
        <v>1529513.26</v>
      </c>
      <c r="E49" s="37">
        <v>1529513.26</v>
      </c>
      <c r="F49" s="37"/>
      <c r="G49" s="37"/>
      <c r="H49" s="37"/>
      <c r="I49" s="37">
        <f t="shared" si="8"/>
        <v>458853.97</v>
      </c>
      <c r="J49" s="22">
        <v>458853.97</v>
      </c>
      <c r="K49" s="37"/>
      <c r="L49" s="38"/>
      <c r="M49" s="37"/>
    </row>
    <row r="50" spans="1:13" ht="12.75" x14ac:dyDescent="0.2">
      <c r="A50" s="43"/>
      <c r="B50" s="44"/>
      <c r="C50" s="45"/>
      <c r="D50" s="46"/>
      <c r="E50" s="46"/>
      <c r="F50" s="46"/>
      <c r="G50" s="46"/>
      <c r="H50" s="46"/>
      <c r="I50" s="47"/>
      <c r="J50" s="48"/>
      <c r="K50" s="46"/>
      <c r="L50" s="49"/>
      <c r="M50" s="50"/>
    </row>
    <row r="51" spans="1:13" ht="13.5" thickBot="1" x14ac:dyDescent="0.25">
      <c r="A51" s="51"/>
      <c r="B51" s="52" t="s">
        <v>17</v>
      </c>
      <c r="C51" s="51"/>
      <c r="D51" s="53">
        <f t="shared" ref="D51:M51" si="9">+D8+D26+D31+D35</f>
        <v>28412045.220000003</v>
      </c>
      <c r="E51" s="53">
        <f t="shared" si="9"/>
        <v>27173161.740000002</v>
      </c>
      <c r="F51" s="53">
        <f t="shared" si="9"/>
        <v>929162.6100000001</v>
      </c>
      <c r="G51" s="53">
        <f t="shared" si="9"/>
        <v>154860.43</v>
      </c>
      <c r="H51" s="53">
        <f t="shared" si="9"/>
        <v>154860.44</v>
      </c>
      <c r="I51" s="53">
        <f t="shared" si="9"/>
        <v>24227086</v>
      </c>
      <c r="J51" s="53">
        <f t="shared" si="9"/>
        <v>22983219.800000001</v>
      </c>
      <c r="K51" s="53">
        <f t="shared" si="9"/>
        <v>932338.93000000017</v>
      </c>
      <c r="L51" s="53">
        <f t="shared" si="9"/>
        <v>156223.63</v>
      </c>
      <c r="M51" s="53">
        <f t="shared" si="9"/>
        <v>155303.63999999998</v>
      </c>
    </row>
    <row r="52" spans="1:13" ht="15.75" thickTop="1" x14ac:dyDescent="0.25"/>
  </sheetData>
  <mergeCells count="5">
    <mergeCell ref="B1:M1"/>
    <mergeCell ref="B2:L2"/>
    <mergeCell ref="L4:M4"/>
    <mergeCell ref="D6:H6"/>
    <mergeCell ref="I6:M6"/>
  </mergeCells>
  <printOptions horizontalCentered="1"/>
  <pageMargins left="0" right="0" top="0.59055118110236227" bottom="0" header="0.31496062992125984" footer="0.31496062992125984"/>
  <pageSetup scale="60" orientation="landscape" r:id="rId1"/>
  <ignoredErrors>
    <ignoredError sqref="D25:D34 D38 D48:I48 I45 D43:E45 I43:I44 D9:D12 D17:K18 D13:D16 I13:I16 D35 D40:D41 I42 D46:I46 D47:I47 J41 J43:J44 J35:J40 J45:J49 J42 F35:I35" unlockedFormula="1"/>
    <ignoredError sqref="E9:M9 E25:M25 E10:H12 L10:M12 K37:M45 L13:M16 J10:J12" formula="1"/>
    <ignoredError sqref="K10:K12 F26:M34 E26:E34 K35:M35 F44:H44 F43:H43 F42:H42 E40:H41 F45:H45 I40 I39 I38 I41 I37 J13:K16 E13:H16 I10:I12 F37:H37 F38:H38 F39:H39" formula="1" unlockedFormula="1"/>
    <ignoredError sqref="E35"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18</vt:lpstr>
      <vt:lpstr>'Anexo 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2018-01-17T21:17:49Z</cp:lastPrinted>
  <dcterms:created xsi:type="dcterms:W3CDTF">2016-08-17T18:07:37Z</dcterms:created>
  <dcterms:modified xsi:type="dcterms:W3CDTF">2018-01-17T21:30:52Z</dcterms:modified>
</cp:coreProperties>
</file>