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20115" windowHeight="7305"/>
  </bookViews>
  <sheets>
    <sheet name="Anexo13" sheetId="1" r:id="rId1"/>
  </sheets>
  <externalReferences>
    <externalReference r:id="rId2"/>
  </externalReferences>
  <definedNames>
    <definedName name="_xlnm.Database">[1]Hoja1!$A$1:$E$565</definedName>
    <definedName name="_xlnm.Print_Titles" localSheetId="0">Anexo13!$1:$7</definedName>
  </definedNames>
  <calcPr calcId="145621"/>
</workbook>
</file>

<file path=xl/calcChain.xml><?xml version="1.0" encoding="utf-8"?>
<calcChain xmlns="http://schemas.openxmlformats.org/spreadsheetml/2006/main">
  <c r="J36" i="1" l="1"/>
  <c r="H36" i="1"/>
  <c r="C36" i="1"/>
  <c r="D9" i="1" l="1"/>
  <c r="E29" i="1"/>
  <c r="E35" i="1"/>
  <c r="C35" i="1"/>
  <c r="D35" i="1"/>
  <c r="D29" i="1"/>
  <c r="C29" i="1"/>
  <c r="E25" i="1"/>
  <c r="E9" i="1" s="1"/>
  <c r="D25" i="1"/>
  <c r="C25" i="1"/>
  <c r="E20" i="1"/>
  <c r="C20" i="1"/>
  <c r="C10" i="1"/>
  <c r="D10" i="1"/>
  <c r="E14" i="1"/>
  <c r="C14" i="1"/>
  <c r="D22" i="1"/>
  <c r="D20" i="1" s="1"/>
  <c r="D14" i="1"/>
  <c r="D39" i="1"/>
  <c r="D58" i="1"/>
  <c r="E73" i="1"/>
  <c r="E72" i="1"/>
  <c r="E71" i="1"/>
  <c r="E67" i="1"/>
  <c r="E65" i="1"/>
  <c r="E64" i="1"/>
  <c r="E63" i="1"/>
  <c r="E62" i="1"/>
  <c r="D49" i="1"/>
  <c r="D17" i="1"/>
  <c r="C9" i="1" l="1"/>
  <c r="D8" i="1"/>
  <c r="E66" i="1"/>
  <c r="D54" i="1" l="1"/>
  <c r="C39" i="1"/>
  <c r="C58" i="1"/>
  <c r="E26" i="1" l="1"/>
  <c r="E16" i="1"/>
  <c r="C54" i="1" l="1"/>
  <c r="E60" i="1" l="1"/>
  <c r="E11" i="1" l="1"/>
  <c r="E10" i="1" s="1"/>
  <c r="D11" i="1"/>
  <c r="E54" i="1"/>
  <c r="E53" i="1" s="1"/>
  <c r="D53" i="1"/>
  <c r="C53" i="1"/>
  <c r="E61" i="1" l="1"/>
  <c r="E58" i="1" s="1"/>
  <c r="E43" i="1"/>
  <c r="E39" i="1" s="1"/>
  <c r="E8" i="1" l="1"/>
  <c r="C8" i="1" l="1"/>
  <c r="D76" i="1" l="1"/>
  <c r="E76" i="1" l="1"/>
  <c r="C76" i="1"/>
</calcChain>
</file>

<file path=xl/sharedStrings.xml><?xml version="1.0" encoding="utf-8"?>
<sst xmlns="http://schemas.openxmlformats.org/spreadsheetml/2006/main" count="292" uniqueCount="147">
  <si>
    <t>Municipio de : Santa Ana, Sonora.</t>
  </si>
  <si>
    <t>ANEXO 13</t>
  </si>
  <si>
    <t>Inversion Publica</t>
  </si>
  <si>
    <t>Obra</t>
  </si>
  <si>
    <t>Ubicación y nombre de</t>
  </si>
  <si>
    <t>Presupuesto</t>
  </si>
  <si>
    <t xml:space="preserve">Ejercido </t>
  </si>
  <si>
    <t>% de</t>
  </si>
  <si>
    <t>Metas Reales</t>
  </si>
  <si>
    <t>Origen</t>
  </si>
  <si>
    <t xml:space="preserve">Modalidad </t>
  </si>
  <si>
    <t>las obra (s)</t>
  </si>
  <si>
    <t>Analitico de</t>
  </si>
  <si>
    <t>en el</t>
  </si>
  <si>
    <t>Acumulado al</t>
  </si>
  <si>
    <t>Avance</t>
  </si>
  <si>
    <t>Fisicas</t>
  </si>
  <si>
    <t>Beneficiarios</t>
  </si>
  <si>
    <t>del</t>
  </si>
  <si>
    <t xml:space="preserve"> de Ejecucion</t>
  </si>
  <si>
    <t>Proyectos</t>
  </si>
  <si>
    <t xml:space="preserve"> trimestre</t>
  </si>
  <si>
    <t>Fisico</t>
  </si>
  <si>
    <t>Finan.</t>
  </si>
  <si>
    <t>Cant</t>
  </si>
  <si>
    <t>U.Med</t>
  </si>
  <si>
    <t>U. Med</t>
  </si>
  <si>
    <t>Recurso</t>
  </si>
  <si>
    <t>INVERSION PUBLICA</t>
  </si>
  <si>
    <t>Edificación Habitacional</t>
  </si>
  <si>
    <t>ML</t>
  </si>
  <si>
    <t>Personas</t>
  </si>
  <si>
    <t>M2</t>
  </si>
  <si>
    <t>Construcción de Obras p/abast de agua, petr.</t>
  </si>
  <si>
    <t>Cecop</t>
  </si>
  <si>
    <t>Rehabilitacion de Gimnacio Municipal</t>
  </si>
  <si>
    <t>Lote</t>
  </si>
  <si>
    <t>Fortalece</t>
  </si>
  <si>
    <t>Declaramos bajo protesta de decir verdad que los estados financieros y sus notas son razonablemente correctos y son propiedad del emisor.</t>
  </si>
  <si>
    <t>___________________________________</t>
  </si>
  <si>
    <t xml:space="preserve">    ______________________________________</t>
  </si>
  <si>
    <t xml:space="preserve">     _______________________________</t>
  </si>
  <si>
    <t>Arq Javier Francisco Moreno Davila</t>
  </si>
  <si>
    <t>C: P:  Luis Vea Machado</t>
  </si>
  <si>
    <t>Ing Heriberto Jimenez Burgos</t>
  </si>
  <si>
    <t xml:space="preserve">              Presidente Municipal</t>
  </si>
  <si>
    <t>Tesorero Municipal</t>
  </si>
  <si>
    <t>Director de Obras Publicas</t>
  </si>
  <si>
    <t>Cont. Adj. Dir.</t>
  </si>
  <si>
    <t>Con. Lic. Pub.</t>
  </si>
  <si>
    <t>Fondos y bienes de Terceros en Garantia y/o Admon Corto Plazo</t>
  </si>
  <si>
    <t>CECOP Gasto de capital</t>
  </si>
  <si>
    <t>8270-02-06-206-61200-</t>
  </si>
  <si>
    <t>8270-02-06-206</t>
  </si>
  <si>
    <t>8270-02-06-206-61203-</t>
  </si>
  <si>
    <t>Remodelacion y rehabilitacion</t>
  </si>
  <si>
    <t>8270-02-06-206-61203-2</t>
  </si>
  <si>
    <t>Construccion de Cuarto para Baño en Ejido Pantanito</t>
  </si>
  <si>
    <t>FISM</t>
  </si>
  <si>
    <t>Contrato</t>
  </si>
  <si>
    <t>Electrificacion Calle Santa Ana, Colonia Kennedy</t>
  </si>
  <si>
    <t>Electrificacion Calle 14 Colonia Kennedy</t>
  </si>
  <si>
    <t>Rehabilitacion de Sistemas de Agua Potable</t>
  </si>
  <si>
    <t>Rehabilitacion Cancha Deportiva en Colonia Microondas</t>
  </si>
  <si>
    <t>Ampliacion Cubierta Patio Civico Jardin de Niños  Real de Minas</t>
  </si>
  <si>
    <t>Ampliacion de Red de Agua Potable en Ejido Pantanito</t>
  </si>
  <si>
    <t>Construccion de cuarto Dormitorio en Ejido Pantanito</t>
  </si>
  <si>
    <t>Ramo 23</t>
  </si>
  <si>
    <t>Con. Lic. Invit</t>
  </si>
  <si>
    <t>Construccion de Cancha Depórtiva en Colonia Kennedy</t>
  </si>
  <si>
    <t>Ampliacion Red de Drenaje en el Ejido El Claro</t>
  </si>
  <si>
    <t>Pavimentacion Ave Melchor Ocampo Colonia Fatima</t>
  </si>
  <si>
    <t>Construccion Parque Recreativo Colonia INFONAVIT</t>
  </si>
  <si>
    <t>2165-01-024</t>
  </si>
  <si>
    <t>2165-01-023</t>
  </si>
  <si>
    <t>2165-01-020</t>
  </si>
  <si>
    <t>2165-01-017</t>
  </si>
  <si>
    <t>2165-0</t>
  </si>
  <si>
    <t>2165-01-025</t>
  </si>
  <si>
    <t>2165-01-026</t>
  </si>
  <si>
    <t>2165-01-027</t>
  </si>
  <si>
    <t>Fdo Minero</t>
  </si>
  <si>
    <t>Escalitatas Calle Guerrero</t>
  </si>
  <si>
    <t>m2</t>
  </si>
  <si>
    <t>Remodelacion plaza publica municipal Estacion Llano</t>
  </si>
  <si>
    <t>Avance Fisico y Financiero de los Programas de Inversion 2017</t>
  </si>
  <si>
    <t>8270-252-09-206-61411-2</t>
  </si>
  <si>
    <t>Ampliacion red Energia Electrica en Ejido Santa Martha</t>
  </si>
  <si>
    <t>8270-252-06-206-61400</t>
  </si>
  <si>
    <t>Division de Terrenos y construccion de obra</t>
  </si>
  <si>
    <t>Const de obras para el abastecimiento de Agua Potable</t>
  </si>
  <si>
    <t>8270-252-13-206-61300-</t>
  </si>
  <si>
    <t>8270-252-13-206-61302-2</t>
  </si>
  <si>
    <t>Ampliacion red de agua potable en Santa Rita</t>
  </si>
  <si>
    <t>8270-141-14-206-61501</t>
  </si>
  <si>
    <t>Reconstruccion</t>
  </si>
  <si>
    <t>8270-141-14-206-61500</t>
  </si>
  <si>
    <t>Construccion de vias de comunicación</t>
  </si>
  <si>
    <t>8270-141-14-206-61501-2</t>
  </si>
  <si>
    <t>Reconstruccion calle en callejon del vaporcito con cemento hidraulico</t>
  </si>
  <si>
    <t>Devolucion de saldo al CECOP por varias obras</t>
  </si>
  <si>
    <t>M3</t>
  </si>
  <si>
    <t>Rec Propios</t>
  </si>
  <si>
    <t>Ampliacion red de agua potable en Ejido Santa Martha</t>
  </si>
  <si>
    <t>Electrificaciion calle Benjamin Hill en Colonia kennedy</t>
  </si>
  <si>
    <t>Electrificacion en telesecundaria Estacion Llano</t>
  </si>
  <si>
    <t>2165-01-028</t>
  </si>
  <si>
    <t>2165-01-029</t>
  </si>
  <si>
    <t>Rehabilitacion plaza en Ejido Santa Martha</t>
  </si>
  <si>
    <t>2165-01-030</t>
  </si>
  <si>
    <t>Ampliacion Drenaje en Estacion Llano</t>
  </si>
  <si>
    <t>2165-01-031</t>
  </si>
  <si>
    <t>Pavimentacion Av Ignacio Lopez Rayon</t>
  </si>
  <si>
    <t>2165-01-032</t>
  </si>
  <si>
    <t>Ampliacion Alumbrado Unidad Deportiva</t>
  </si>
  <si>
    <t>2165-01-033</t>
  </si>
  <si>
    <t>Stakeparke en Colonia Santa Cecilia</t>
  </si>
  <si>
    <t>2165-01-034</t>
  </si>
  <si>
    <t>Rehabilitacion Plaza Publica en Ejido El Patanito</t>
  </si>
  <si>
    <t>Habitantes</t>
  </si>
  <si>
    <t>Construccion vado camino Ejido El Claro y Remod Plaza en Santa Ana Vjo</t>
  </si>
  <si>
    <t>PDR</t>
  </si>
  <si>
    <t>8270-161-10-206-61416-2</t>
  </si>
  <si>
    <t>8270-252-08-206-61300</t>
  </si>
  <si>
    <t>8270-252-08-206-61301</t>
  </si>
  <si>
    <t>8270-252-08-206-61301-2</t>
  </si>
  <si>
    <t>Ampliacion agua potable en Calle Benjamin Hill Col Kennedy</t>
  </si>
  <si>
    <t>Mejoramiento alumbrado publico en Iglesia Ntra Sra Guadalupe</t>
  </si>
  <si>
    <t>Kiosko en Estacion Llano</t>
  </si>
  <si>
    <t>Drenaje en Av. Serna</t>
  </si>
  <si>
    <t>Parada autobuses en Av Serna</t>
  </si>
  <si>
    <t>Parada autobuses en Ejido El Claro</t>
  </si>
  <si>
    <t>8270-252-11-206-61508</t>
  </si>
  <si>
    <t>8270-252-11-206-61508-2</t>
  </si>
  <si>
    <t>Caminos Rurales</t>
  </si>
  <si>
    <t>Rehabilitacion caminos rurales ( Ejido El Pantanito y El Coyotillo )</t>
  </si>
  <si>
    <t>2165-01-035</t>
  </si>
  <si>
    <t>8270-252-13-206-61409-2</t>
  </si>
  <si>
    <t>8270-252-13-206-61409</t>
  </si>
  <si>
    <t>Infraestructura y Equipamiento en materia de agua potable y alcantarillado</t>
  </si>
  <si>
    <t>Ampliacion drenaje en Ejido El Claro 2da Etapa</t>
  </si>
  <si>
    <t>PERIODO: 4to. Trimestre del 1º de Enero al 31 de Diciembre  del 2017.</t>
  </si>
  <si>
    <t>Ampliacion agua potable viviendas ubicadas camino a Ejido Santa Martha</t>
  </si>
  <si>
    <t>Ampliacion red energia electrica callejon sin nombre en Ejido El Claro</t>
  </si>
  <si>
    <t>pza</t>
  </si>
  <si>
    <t>Pavimentacion concreto hidraulico en Av 16 de Septiembre</t>
  </si>
  <si>
    <t>Pavimentacion Calle Villa Antigua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</si>
</sst>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2]* #,##0.00_-;\-[$€-2]* #,##0.00_-;_-[$€-2]* &quot;-&quot;??_-"/>
    <numFmt numFmtId="167" formatCode="_-* #,##0.00\ _P_t_s_-;\-* #,##0.00\ _P_t_s_-;_-* &quot;-&quot;??\ _P_t_s_-;_-@_-"/>
    <numFmt numFmtId="168" formatCode="&quot;$&quot;#,##0.00"/>
  </numFmts>
  <fonts count="14" x14ac:knownFonts="1">
    <font>
      <sz val="10"/>
      <name val="Arial"/>
    </font>
    <font>
      <sz val="11"/>
      <color theme="1"/>
      <name val="Calibri"/>
      <family val="2"/>
      <scheme val="minor"/>
    </font>
    <font>
      <sz val="10"/>
      <name val="Arial"/>
      <family val="2"/>
    </font>
    <font>
      <b/>
      <sz val="10"/>
      <name val="Arial"/>
      <family val="2"/>
    </font>
    <font>
      <b/>
      <sz val="10"/>
      <color indexed="8"/>
      <name val="Arial"/>
      <family val="2"/>
    </font>
    <font>
      <b/>
      <sz val="8"/>
      <name val="Arial"/>
      <family val="2"/>
    </font>
    <font>
      <b/>
      <sz val="12"/>
      <name val="Arial"/>
      <family val="2"/>
    </font>
    <font>
      <sz val="10"/>
      <color indexed="8"/>
      <name val="Arial"/>
      <family val="2"/>
    </font>
    <font>
      <b/>
      <sz val="12"/>
      <color indexed="8"/>
      <name val="Arial"/>
      <family val="2"/>
    </font>
    <font>
      <b/>
      <sz val="10"/>
      <name val="Tahoma"/>
      <family val="2"/>
    </font>
    <font>
      <sz val="10"/>
      <name val="Tahoma"/>
      <family val="2"/>
    </font>
    <font>
      <sz val="10"/>
      <name val="Arial"/>
      <family val="2"/>
    </font>
    <font>
      <sz val="8"/>
      <name val="Arial"/>
      <family val="2"/>
    </font>
    <font>
      <sz val="11"/>
      <color indexed="8"/>
      <name val="Calibri"/>
      <family val="2"/>
    </font>
  </fonts>
  <fills count="3">
    <fill>
      <patternFill patternType="none"/>
    </fill>
    <fill>
      <patternFill patternType="gray125"/>
    </fill>
    <fill>
      <patternFill patternType="solid">
        <fgColor indexed="9"/>
      </patternFill>
    </fill>
  </fills>
  <borders count="30">
    <border>
      <left/>
      <right/>
      <top/>
      <bottom/>
      <diagonal/>
    </border>
    <border>
      <left style="thin">
        <color indexed="22"/>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s>
  <cellStyleXfs count="38">
    <xf numFmtId="0" fontId="0"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1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cellStyleXfs>
  <cellXfs count="131">
    <xf numFmtId="0" fontId="0" fillId="0" borderId="0" xfId="0"/>
    <xf numFmtId="0" fontId="2" fillId="0" borderId="0" xfId="1" applyFont="1"/>
    <xf numFmtId="0" fontId="3" fillId="0" borderId="0" xfId="1" applyFont="1"/>
    <xf numFmtId="4" fontId="2" fillId="0" borderId="0" xfId="1" applyNumberFormat="1" applyFont="1" applyFill="1"/>
    <xf numFmtId="0" fontId="2" fillId="0" borderId="0" xfId="1" applyNumberFormat="1" applyFont="1" applyFill="1"/>
    <xf numFmtId="0" fontId="2" fillId="0" borderId="0" xfId="1" applyFont="1" applyFill="1"/>
    <xf numFmtId="0" fontId="3" fillId="0" borderId="0" xfId="1" applyFont="1" applyFill="1" applyAlignment="1">
      <alignment horizontal="right"/>
    </xf>
    <xf numFmtId="0" fontId="3" fillId="0" borderId="0" xfId="1" applyNumberFormat="1" applyFont="1"/>
    <xf numFmtId="16" fontId="5" fillId="0" borderId="0" xfId="1" quotePrefix="1" applyNumberFormat="1" applyFont="1" applyFill="1" applyAlignment="1">
      <alignment horizontal="right"/>
    </xf>
    <xf numFmtId="0" fontId="3" fillId="0" borderId="3" xfId="1" applyFont="1" applyFill="1" applyBorder="1" applyAlignment="1">
      <alignment horizontal="left"/>
    </xf>
    <xf numFmtId="0" fontId="3" fillId="0" borderId="4" xfId="1" applyFont="1" applyFill="1" applyBorder="1" applyAlignment="1">
      <alignment horizontal="center"/>
    </xf>
    <xf numFmtId="4" fontId="3" fillId="0" borderId="4" xfId="1" applyNumberFormat="1" applyFont="1" applyFill="1" applyBorder="1" applyAlignment="1">
      <alignment horizontal="center"/>
    </xf>
    <xf numFmtId="0" fontId="3" fillId="0" borderId="4" xfId="1" applyNumberFormat="1" applyFont="1" applyFill="1" applyBorder="1" applyAlignment="1">
      <alignment horizontal="center"/>
    </xf>
    <xf numFmtId="0" fontId="3" fillId="0" borderId="9" xfId="1" applyFont="1" applyFill="1" applyBorder="1" applyAlignment="1">
      <alignment horizontal="center"/>
    </xf>
    <xf numFmtId="0" fontId="3" fillId="0" borderId="10" xfId="1" applyFont="1" applyFill="1" applyBorder="1" applyAlignment="1">
      <alignment horizontal="center"/>
    </xf>
    <xf numFmtId="0" fontId="2" fillId="0" borderId="11" xfId="1" applyFont="1" applyFill="1" applyBorder="1"/>
    <xf numFmtId="0" fontId="3" fillId="0" borderId="12" xfId="1" applyFont="1" applyFill="1" applyBorder="1" applyAlignment="1">
      <alignment horizontal="center"/>
    </xf>
    <xf numFmtId="4" fontId="3" fillId="0" borderId="12" xfId="1" applyNumberFormat="1" applyFont="1" applyFill="1" applyBorder="1" applyAlignment="1">
      <alignment horizontal="center"/>
    </xf>
    <xf numFmtId="0" fontId="3" fillId="0" borderId="12" xfId="1" applyNumberFormat="1" applyFont="1" applyFill="1" applyBorder="1" applyAlignment="1">
      <alignment horizontal="center"/>
    </xf>
    <xf numFmtId="0" fontId="3" fillId="0" borderId="0" xfId="1" applyFont="1" applyFill="1" applyBorder="1" applyAlignment="1">
      <alignment horizontal="center"/>
    </xf>
    <xf numFmtId="0" fontId="3" fillId="0" borderId="17" xfId="1" applyFont="1" applyFill="1" applyBorder="1"/>
    <xf numFmtId="0" fontId="2" fillId="0" borderId="18" xfId="1" applyFont="1" applyFill="1" applyBorder="1"/>
    <xf numFmtId="0" fontId="2" fillId="0" borderId="19" xfId="1" applyFont="1" applyFill="1" applyBorder="1"/>
    <xf numFmtId="4" fontId="3" fillId="0" borderId="20" xfId="1" applyNumberFormat="1" applyFont="1" applyFill="1" applyBorder="1" applyAlignment="1">
      <alignment horizontal="center"/>
    </xf>
    <xf numFmtId="0" fontId="3" fillId="0" borderId="20" xfId="1" applyNumberFormat="1" applyFont="1" applyFill="1" applyBorder="1" applyAlignment="1">
      <alignment horizontal="center"/>
    </xf>
    <xf numFmtId="0" fontId="3" fillId="0" borderId="20" xfId="1" applyFont="1" applyFill="1" applyBorder="1" applyAlignment="1">
      <alignment horizontal="center"/>
    </xf>
    <xf numFmtId="0" fontId="3" fillId="0" borderId="20" xfId="1" applyFont="1" applyFill="1" applyBorder="1"/>
    <xf numFmtId="0" fontId="3" fillId="0" borderId="19" xfId="1" applyFont="1" applyFill="1" applyBorder="1" applyAlignment="1">
      <alignment horizontal="center"/>
    </xf>
    <xf numFmtId="0" fontId="2" fillId="0" borderId="21" xfId="1" applyFont="1" applyFill="1" applyBorder="1"/>
    <xf numFmtId="0" fontId="3" fillId="0" borderId="3" xfId="1" applyFont="1" applyFill="1" applyBorder="1" applyAlignment="1">
      <alignment horizontal="center"/>
    </xf>
    <xf numFmtId="0" fontId="3" fillId="0" borderId="22" xfId="1" applyFont="1" applyFill="1" applyBorder="1" applyAlignment="1">
      <alignment horizontal="center"/>
    </xf>
    <xf numFmtId="4" fontId="6" fillId="0" borderId="22" xfId="3" applyNumberFormat="1" applyFont="1" applyFill="1" applyBorder="1"/>
    <xf numFmtId="164" fontId="2" fillId="0" borderId="22" xfId="3" applyFont="1" applyFill="1" applyBorder="1"/>
    <xf numFmtId="0" fontId="2" fillId="0" borderId="22" xfId="1" applyFont="1" applyFill="1" applyBorder="1"/>
    <xf numFmtId="0" fontId="2" fillId="0" borderId="4" xfId="1" applyFont="1" applyFill="1" applyBorder="1"/>
    <xf numFmtId="0" fontId="2" fillId="0" borderId="10" xfId="1" applyFont="1" applyFill="1" applyBorder="1"/>
    <xf numFmtId="49" fontId="8" fillId="0" borderId="23" xfId="2" applyNumberFormat="1" applyFont="1" applyFill="1" applyBorder="1" applyAlignment="1">
      <alignment horizontal="left" vertical="top" wrapText="1"/>
    </xf>
    <xf numFmtId="4" fontId="3" fillId="0" borderId="23" xfId="4" applyNumberFormat="1" applyFont="1" applyFill="1" applyBorder="1"/>
    <xf numFmtId="9" fontId="9" fillId="0" borderId="23" xfId="5" applyFont="1" applyFill="1" applyBorder="1"/>
    <xf numFmtId="0" fontId="9" fillId="0" borderId="23" xfId="1" applyFont="1" applyFill="1" applyBorder="1" applyAlignment="1">
      <alignment horizontal="center"/>
    </xf>
    <xf numFmtId="0" fontId="9" fillId="0" borderId="12" xfId="1" applyFont="1" applyFill="1" applyBorder="1" applyAlignment="1">
      <alignment horizontal="center"/>
    </xf>
    <xf numFmtId="0" fontId="9" fillId="0" borderId="17" xfId="1" applyFont="1" applyFill="1" applyBorder="1" applyAlignment="1">
      <alignment horizontal="center"/>
    </xf>
    <xf numFmtId="0" fontId="3" fillId="0" borderId="0" xfId="1" applyFont="1" applyFill="1"/>
    <xf numFmtId="49" fontId="4" fillId="0" borderId="11" xfId="2" applyNumberFormat="1" applyFont="1" applyFill="1" applyBorder="1" applyAlignment="1">
      <alignment vertical="top"/>
    </xf>
    <xf numFmtId="49" fontId="4" fillId="0" borderId="23" xfId="2" applyNumberFormat="1" applyFont="1" applyFill="1" applyBorder="1" applyAlignment="1">
      <alignment horizontal="left" vertical="top"/>
    </xf>
    <xf numFmtId="9" fontId="10" fillId="0" borderId="23" xfId="5" applyFont="1" applyFill="1" applyBorder="1"/>
    <xf numFmtId="0" fontId="10" fillId="0" borderId="23" xfId="1" applyFont="1" applyFill="1" applyBorder="1" applyAlignment="1">
      <alignment horizontal="center"/>
    </xf>
    <xf numFmtId="0" fontId="10" fillId="0" borderId="12" xfId="1" applyFont="1" applyFill="1" applyBorder="1" applyAlignment="1">
      <alignment horizontal="center"/>
    </xf>
    <xf numFmtId="0" fontId="10" fillId="0" borderId="17" xfId="1" applyFont="1" applyFill="1" applyBorder="1" applyAlignment="1">
      <alignment horizontal="center"/>
    </xf>
    <xf numFmtId="49" fontId="7" fillId="0" borderId="11" xfId="2" applyNumberFormat="1" applyFont="1" applyFill="1" applyBorder="1" applyAlignment="1">
      <alignment vertical="top"/>
    </xf>
    <xf numFmtId="49" fontId="7" fillId="0" borderId="23" xfId="2" applyNumberFormat="1" applyFont="1" applyFill="1" applyBorder="1" applyAlignment="1">
      <alignment horizontal="left" vertical="top"/>
    </xf>
    <xf numFmtId="4" fontId="2" fillId="0" borderId="23" xfId="4" applyNumberFormat="1" applyFont="1" applyFill="1" applyBorder="1"/>
    <xf numFmtId="0" fontId="0" fillId="0" borderId="24" xfId="0" applyFill="1" applyBorder="1" applyAlignment="1">
      <alignment horizontal="left" vertical="top" wrapText="1"/>
    </xf>
    <xf numFmtId="49" fontId="4" fillId="0" borderId="11" xfId="0" applyNumberFormat="1" applyFont="1" applyFill="1" applyBorder="1" applyAlignment="1">
      <alignment vertical="top"/>
    </xf>
    <xf numFmtId="49" fontId="4" fillId="0" borderId="23" xfId="0" applyNumberFormat="1" applyFont="1" applyFill="1" applyBorder="1" applyAlignment="1">
      <alignment horizontal="left" vertical="top"/>
    </xf>
    <xf numFmtId="49" fontId="7" fillId="0" borderId="11" xfId="0" applyNumberFormat="1" applyFont="1" applyFill="1" applyBorder="1" applyAlignment="1">
      <alignment vertical="top"/>
    </xf>
    <xf numFmtId="49" fontId="7" fillId="0" borderId="23" xfId="0" applyNumberFormat="1" applyFont="1" applyFill="1" applyBorder="1" applyAlignment="1">
      <alignment horizontal="left" vertical="top"/>
    </xf>
    <xf numFmtId="0" fontId="3" fillId="0" borderId="24" xfId="0" applyFont="1" applyFill="1" applyBorder="1" applyAlignment="1">
      <alignment horizontal="left" vertical="top" wrapText="1"/>
    </xf>
    <xf numFmtId="0" fontId="2" fillId="0" borderId="23" xfId="0" applyFont="1" applyBorder="1" applyAlignment="1">
      <alignment horizontal="left" vertical="top" wrapText="1"/>
    </xf>
    <xf numFmtId="0" fontId="10" fillId="0" borderId="17" xfId="1" applyFont="1" applyFill="1" applyBorder="1" applyAlignment="1">
      <alignment horizontal="center" vertical="top"/>
    </xf>
    <xf numFmtId="4" fontId="7" fillId="0" borderId="23" xfId="2" applyNumberFormat="1" applyFont="1" applyFill="1" applyBorder="1" applyAlignment="1">
      <alignment horizontal="right" vertical="top" wrapText="1"/>
    </xf>
    <xf numFmtId="0" fontId="2" fillId="0" borderId="24" xfId="0" applyFont="1" applyFill="1" applyBorder="1" applyAlignment="1">
      <alignment horizontal="left" vertical="top" wrapText="1"/>
    </xf>
    <xf numFmtId="4" fontId="7" fillId="0" borderId="23" xfId="2" applyNumberFormat="1" applyFont="1" applyFill="1" applyBorder="1" applyAlignment="1">
      <alignment horizontal="right" vertical="top"/>
    </xf>
    <xf numFmtId="4" fontId="4" fillId="0" borderId="23" xfId="2" applyNumberFormat="1" applyFont="1" applyFill="1" applyBorder="1" applyAlignment="1">
      <alignment horizontal="right" vertical="top" wrapText="1"/>
    </xf>
    <xf numFmtId="9" fontId="10" fillId="0" borderId="23" xfId="1" applyNumberFormat="1" applyFont="1" applyFill="1" applyBorder="1"/>
    <xf numFmtId="0" fontId="10" fillId="0" borderId="17" xfId="1" applyFont="1" applyFill="1" applyBorder="1"/>
    <xf numFmtId="0" fontId="2" fillId="0" borderId="25" xfId="1" applyFont="1" applyFill="1" applyBorder="1"/>
    <xf numFmtId="0" fontId="2" fillId="0" borderId="26" xfId="1" applyFont="1" applyFill="1" applyBorder="1"/>
    <xf numFmtId="4" fontId="3" fillId="0" borderId="26" xfId="1" applyNumberFormat="1" applyFont="1" applyFill="1" applyBorder="1"/>
    <xf numFmtId="164" fontId="3" fillId="0" borderId="26" xfId="3" applyFont="1" applyFill="1" applyBorder="1"/>
    <xf numFmtId="0" fontId="2" fillId="0" borderId="27" xfId="1" applyFont="1" applyFill="1" applyBorder="1"/>
    <xf numFmtId="0" fontId="2" fillId="0" borderId="28" xfId="1" applyFont="1" applyFill="1" applyBorder="1"/>
    <xf numFmtId="0" fontId="2" fillId="0" borderId="0" xfId="1" applyFont="1" applyBorder="1"/>
    <xf numFmtId="4" fontId="3" fillId="0" borderId="0" xfId="1" applyNumberFormat="1" applyFont="1" applyFill="1" applyBorder="1"/>
    <xf numFmtId="4" fontId="3" fillId="0" borderId="0" xfId="1" applyNumberFormat="1" applyFont="1" applyBorder="1"/>
    <xf numFmtId="164" fontId="3" fillId="0" borderId="0" xfId="3" applyFont="1" applyFill="1" applyBorder="1"/>
    <xf numFmtId="0" fontId="2" fillId="0" borderId="0" xfId="1" applyFont="1" applyFill="1" applyBorder="1"/>
    <xf numFmtId="4" fontId="2" fillId="0" borderId="0" xfId="1" applyNumberFormat="1" applyFont="1" applyFill="1" applyBorder="1"/>
    <xf numFmtId="0" fontId="2" fillId="0" borderId="0" xfId="1" applyNumberFormat="1" applyFont="1" applyBorder="1"/>
    <xf numFmtId="4" fontId="2" fillId="0" borderId="0" xfId="1" applyNumberFormat="1" applyFont="1" applyBorder="1"/>
    <xf numFmtId="0" fontId="2" fillId="0" borderId="0" xfId="1" applyFont="1" applyFill="1" applyAlignment="1">
      <alignment horizontal="center"/>
    </xf>
    <xf numFmtId="0" fontId="3" fillId="0" borderId="0" xfId="1" applyFont="1" applyBorder="1" applyAlignment="1">
      <alignment horizontal="left"/>
    </xf>
    <xf numFmtId="0" fontId="3" fillId="0" borderId="0" xfId="1" applyFont="1" applyFill="1" applyAlignment="1"/>
    <xf numFmtId="0" fontId="2" fillId="0" borderId="0" xfId="1" applyFont="1" applyFill="1" applyAlignment="1"/>
    <xf numFmtId="0" fontId="2" fillId="0" borderId="0" xfId="1" applyNumberFormat="1" applyFont="1"/>
    <xf numFmtId="4" fontId="2" fillId="0" borderId="0" xfId="1" applyNumberFormat="1" applyFont="1"/>
    <xf numFmtId="4" fontId="4" fillId="0" borderId="23" xfId="2" applyNumberFormat="1" applyFont="1" applyFill="1" applyBorder="1" applyAlignment="1">
      <alignment horizontal="right" vertical="top"/>
    </xf>
    <xf numFmtId="49" fontId="4" fillId="0" borderId="11" xfId="2" applyNumberFormat="1" applyFont="1" applyFill="1" applyBorder="1" applyAlignment="1">
      <alignment horizontal="left" vertical="top" wrapText="1"/>
    </xf>
    <xf numFmtId="0" fontId="2" fillId="0" borderId="0" xfId="1" applyFont="1" applyFill="1" applyAlignment="1">
      <alignment horizontal="center"/>
    </xf>
    <xf numFmtId="4" fontId="2" fillId="0" borderId="23" xfId="2" applyNumberFormat="1" applyFont="1" applyFill="1" applyBorder="1" applyAlignment="1">
      <alignment horizontal="right" vertical="top"/>
    </xf>
    <xf numFmtId="0" fontId="3" fillId="0" borderId="23" xfId="1" applyFont="1" applyFill="1" applyBorder="1"/>
    <xf numFmtId="4" fontId="2" fillId="0" borderId="23" xfId="1" applyNumberFormat="1" applyFont="1" applyFill="1" applyBorder="1"/>
    <xf numFmtId="0" fontId="10" fillId="0" borderId="12" xfId="37" applyFont="1" applyBorder="1" applyAlignment="1" applyProtection="1">
      <alignment vertical="center"/>
      <protection locked="0"/>
    </xf>
    <xf numFmtId="0" fontId="10" fillId="0" borderId="12" xfId="37" applyFont="1" applyFill="1" applyBorder="1" applyAlignment="1" applyProtection="1">
      <alignment vertical="center"/>
      <protection locked="0"/>
    </xf>
    <xf numFmtId="49" fontId="4" fillId="0" borderId="11" xfId="2" applyNumberFormat="1" applyFont="1" applyFill="1" applyBorder="1" applyAlignment="1">
      <alignment horizontal="center" vertical="top"/>
    </xf>
    <xf numFmtId="49" fontId="7" fillId="0" borderId="11" xfId="2" applyNumberFormat="1" applyFont="1" applyFill="1" applyBorder="1" applyAlignment="1">
      <alignment horizontal="center" vertical="top"/>
    </xf>
    <xf numFmtId="9" fontId="2" fillId="0" borderId="23" xfId="5" applyFont="1" applyFill="1" applyBorder="1"/>
    <xf numFmtId="0" fontId="2" fillId="0" borderId="23" xfId="1" applyFont="1" applyFill="1" applyBorder="1" applyAlignment="1">
      <alignment horizontal="center"/>
    </xf>
    <xf numFmtId="0" fontId="2" fillId="0" borderId="12" xfId="1" applyFont="1" applyFill="1" applyBorder="1" applyAlignment="1">
      <alignment horizontal="center"/>
    </xf>
    <xf numFmtId="9" fontId="2" fillId="0" borderId="23" xfId="1" applyNumberFormat="1" applyFont="1" applyFill="1" applyBorder="1"/>
    <xf numFmtId="43" fontId="2" fillId="0" borderId="23" xfId="37" applyNumberFormat="1" applyFont="1" applyBorder="1" applyAlignment="1" applyProtection="1">
      <alignment vertical="center"/>
      <protection locked="0"/>
    </xf>
    <xf numFmtId="4" fontId="2" fillId="0" borderId="23" xfId="25" applyNumberFormat="1" applyFont="1" applyBorder="1" applyAlignment="1" applyProtection="1">
      <alignment vertical="center"/>
      <protection locked="0"/>
    </xf>
    <xf numFmtId="0" fontId="2" fillId="0" borderId="23" xfId="1" applyFont="1" applyFill="1" applyBorder="1"/>
    <xf numFmtId="0" fontId="2" fillId="0" borderId="17" xfId="1" applyFont="1" applyFill="1" applyBorder="1"/>
    <xf numFmtId="0" fontId="2" fillId="0" borderId="29" xfId="0" applyFont="1" applyFill="1" applyBorder="1" applyAlignment="1">
      <alignment horizontal="left" vertical="top" wrapText="1"/>
    </xf>
    <xf numFmtId="0" fontId="3" fillId="0" borderId="29" xfId="0" applyFont="1" applyFill="1" applyBorder="1" applyAlignment="1">
      <alignment horizontal="left" vertical="top" wrapText="1"/>
    </xf>
    <xf numFmtId="4" fontId="3" fillId="0" borderId="23" xfId="2" applyNumberFormat="1" applyFont="1" applyFill="1" applyBorder="1" applyAlignment="1">
      <alignment horizontal="right" vertical="top"/>
    </xf>
    <xf numFmtId="168" fontId="2" fillId="0" borderId="23" xfId="1" applyNumberFormat="1" applyFont="1" applyFill="1" applyBorder="1"/>
    <xf numFmtId="0" fontId="2" fillId="0" borderId="0" xfId="1" applyFont="1" applyFill="1" applyAlignment="1">
      <alignment horizontal="center"/>
    </xf>
    <xf numFmtId="0" fontId="2" fillId="0" borderId="29" xfId="1" applyFont="1" applyFill="1" applyBorder="1"/>
    <xf numFmtId="49" fontId="4" fillId="0" borderId="23" xfId="0" applyNumberFormat="1" applyFont="1" applyFill="1" applyBorder="1" applyAlignment="1">
      <alignment horizontal="center" vertical="top"/>
    </xf>
    <xf numFmtId="49" fontId="7" fillId="0" borderId="0" xfId="0" applyNumberFormat="1" applyFont="1" applyFill="1" applyBorder="1" applyAlignment="1">
      <alignment horizontal="left" vertical="top"/>
    </xf>
    <xf numFmtId="49" fontId="4" fillId="0" borderId="0" xfId="0" applyNumberFormat="1" applyFont="1" applyFill="1" applyBorder="1" applyAlignment="1">
      <alignment horizontal="left" vertical="top"/>
    </xf>
    <xf numFmtId="0" fontId="10" fillId="0" borderId="23" xfId="1" applyFont="1" applyFill="1" applyBorder="1" applyAlignment="1"/>
    <xf numFmtId="0" fontId="2" fillId="0" borderId="17" xfId="1" applyFont="1" applyFill="1" applyBorder="1" applyAlignment="1">
      <alignment horizontal="center"/>
    </xf>
    <xf numFmtId="0" fontId="2" fillId="0" borderId="0" xfId="1" applyFont="1" applyAlignment="1">
      <alignment horizontal="center"/>
    </xf>
    <xf numFmtId="0" fontId="2" fillId="0" borderId="0" xfId="1" applyFont="1" applyFill="1" applyAlignment="1">
      <alignment horizontal="center"/>
    </xf>
    <xf numFmtId="0" fontId="3" fillId="0" borderId="0" xfId="1" applyFont="1" applyBorder="1" applyAlignment="1">
      <alignment horizontal="center"/>
    </xf>
    <xf numFmtId="0" fontId="2" fillId="0" borderId="0" xfId="1" applyFont="1" applyFill="1" applyBorder="1" applyAlignment="1">
      <alignment horizontal="center"/>
    </xf>
    <xf numFmtId="0" fontId="3" fillId="0" borderId="0" xfId="1" applyFont="1" applyAlignment="1">
      <alignment horizontal="center"/>
    </xf>
    <xf numFmtId="49" fontId="4" fillId="2" borderId="1" xfId="2" applyNumberFormat="1" applyFont="1" applyFill="1" applyBorder="1" applyAlignment="1">
      <alignment horizontal="center" vertical="top" wrapText="1"/>
    </xf>
    <xf numFmtId="49" fontId="4" fillId="2" borderId="2" xfId="2" applyNumberFormat="1" applyFont="1" applyFill="1" applyBorder="1" applyAlignment="1">
      <alignment horizontal="center" vertical="top" wrapText="1"/>
    </xf>
    <xf numFmtId="0" fontId="3" fillId="0" borderId="4" xfId="1" applyFont="1" applyFill="1" applyBorder="1" applyAlignment="1">
      <alignment horizontal="center"/>
    </xf>
    <xf numFmtId="0" fontId="3" fillId="0" borderId="5" xfId="1" applyFont="1" applyFill="1" applyBorder="1" applyAlignment="1">
      <alignment horizontal="center"/>
    </xf>
    <xf numFmtId="0" fontId="3" fillId="0" borderId="6" xfId="1" applyFont="1" applyFill="1" applyBorder="1" applyAlignment="1">
      <alignment horizontal="center"/>
    </xf>
    <xf numFmtId="0" fontId="3" fillId="0" borderId="7" xfId="1" applyFont="1" applyFill="1" applyBorder="1" applyAlignment="1">
      <alignment horizontal="center"/>
    </xf>
    <xf numFmtId="0" fontId="3" fillId="0" borderId="8" xfId="1" applyFont="1" applyFill="1" applyBorder="1" applyAlignment="1">
      <alignment horizontal="center"/>
    </xf>
    <xf numFmtId="0" fontId="3" fillId="0" borderId="13" xfId="1" applyFont="1" applyFill="1" applyBorder="1" applyAlignment="1">
      <alignment horizontal="center"/>
    </xf>
    <xf numFmtId="0" fontId="3" fillId="0" borderId="14" xfId="1" applyFont="1" applyFill="1" applyBorder="1" applyAlignment="1">
      <alignment horizontal="center"/>
    </xf>
    <xf numFmtId="0" fontId="3" fillId="0" borderId="15" xfId="1" applyFont="1" applyFill="1" applyBorder="1" applyAlignment="1">
      <alignment horizontal="center"/>
    </xf>
    <xf numFmtId="0" fontId="3" fillId="0" borderId="16" xfId="1" applyFont="1" applyFill="1" applyBorder="1" applyAlignment="1">
      <alignment horizontal="center"/>
    </xf>
  </cellXfs>
  <cellStyles count="38">
    <cellStyle name="Comma 2" xfId="6"/>
    <cellStyle name="Comma 3" xfId="7"/>
    <cellStyle name="Comma 3 2" xfId="8"/>
    <cellStyle name="Comma 4" xfId="9"/>
    <cellStyle name="Currency 2" xfId="10"/>
    <cellStyle name="Currency 3" xfId="11"/>
    <cellStyle name="Currency 4" xfId="12"/>
    <cellStyle name="Currency 4 2" xfId="13"/>
    <cellStyle name="Currency 5" xfId="14"/>
    <cellStyle name="Euro" xfId="15"/>
    <cellStyle name="Euro 2" xfId="16"/>
    <cellStyle name="Euro 3" xfId="17"/>
    <cellStyle name="Euro 4" xfId="18"/>
    <cellStyle name="Millares 2" xfId="19"/>
    <cellStyle name="Millares 3" xfId="20"/>
    <cellStyle name="Millares 4" xfId="21"/>
    <cellStyle name="Millares 4 2" xfId="22"/>
    <cellStyle name="Moneda 2" xfId="23"/>
    <cellStyle name="Moneda 3" xfId="24"/>
    <cellStyle name="Moneda 3 2" xfId="25"/>
    <cellStyle name="Moneda_ANEXOS 4to Trim 09 3 2" xfId="3"/>
    <cellStyle name="Moneda_ANEXOS STA ANA 09_4 2 2" xfId="4"/>
    <cellStyle name="Normal" xfId="0" builtinId="0"/>
    <cellStyle name="Normal 2" xfId="2"/>
    <cellStyle name="Normal 2 2" xfId="26"/>
    <cellStyle name="Normal 3" xfId="27"/>
    <cellStyle name="Normal 4" xfId="28"/>
    <cellStyle name="Normal 5" xfId="29"/>
    <cellStyle name="Normal 6" xfId="30"/>
    <cellStyle name="Normal 7" xfId="31"/>
    <cellStyle name="Normal_ANEXOS 4to Trim 09" xfId="1"/>
    <cellStyle name="Normal_ANEXOS STA ANA 09_4 MODF(1)" xfId="37"/>
    <cellStyle name="Percent 2" xfId="32"/>
    <cellStyle name="Percent 3" xfId="33"/>
    <cellStyle name="Percent 3 2" xfId="5"/>
    <cellStyle name="Percent 4" xfId="34"/>
    <cellStyle name="Porcentual 2" xfId="35"/>
    <cellStyle name="Porcentual 3" xfId="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documentos%20c\Documents%20and%20Settings\Carlos\Mis%20documentos\categ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86"/>
  <sheetViews>
    <sheetView tabSelected="1" zoomScale="80" zoomScaleNormal="80" workbookViewId="0">
      <selection activeCell="C16" sqref="C16"/>
    </sheetView>
  </sheetViews>
  <sheetFormatPr baseColWidth="10" defaultColWidth="9.140625" defaultRowHeight="12.75" customHeight="1" x14ac:dyDescent="0.2"/>
  <cols>
    <col min="1" max="1" width="24" style="1" customWidth="1"/>
    <col min="2" max="2" width="65.5703125" style="1" customWidth="1"/>
    <col min="3" max="3" width="15.5703125" style="3" customWidth="1"/>
    <col min="4" max="4" width="16.28515625" style="84" customWidth="1"/>
    <col min="5" max="5" width="16.42578125" style="85" customWidth="1"/>
    <col min="6" max="6" width="6.5703125" style="5" customWidth="1"/>
    <col min="7" max="7" width="8.5703125" style="5" customWidth="1"/>
    <col min="8" max="8" width="8.140625" style="5" customWidth="1"/>
    <col min="9" max="9" width="9.85546875" style="5" customWidth="1"/>
    <col min="10" max="10" width="6.28515625" style="5" customWidth="1"/>
    <col min="11" max="11" width="9.140625" style="5" customWidth="1"/>
    <col min="12" max="12" width="11.28515625" style="5" customWidth="1"/>
    <col min="13" max="13" width="15.5703125" style="5" customWidth="1"/>
    <col min="14" max="16384" width="9.140625" style="1"/>
  </cols>
  <sheetData>
    <row r="1" spans="1:13" ht="12.75" customHeight="1" x14ac:dyDescent="0.2">
      <c r="A1" s="119" t="s">
        <v>85</v>
      </c>
      <c r="B1" s="119"/>
      <c r="C1" s="119"/>
      <c r="D1" s="119"/>
      <c r="E1" s="119"/>
      <c r="F1" s="119"/>
      <c r="G1" s="119"/>
      <c r="H1" s="119"/>
      <c r="I1" s="119"/>
      <c r="J1" s="119"/>
      <c r="K1" s="119"/>
      <c r="L1" s="119"/>
      <c r="M1" s="119"/>
    </row>
    <row r="2" spans="1:13" ht="12.75" customHeight="1" x14ac:dyDescent="0.2">
      <c r="A2" s="2" t="s">
        <v>0</v>
      </c>
      <c r="D2" s="4"/>
      <c r="E2" s="3"/>
      <c r="M2" s="6" t="s">
        <v>1</v>
      </c>
    </row>
    <row r="3" spans="1:13" ht="12.75" customHeight="1" thickBot="1" x14ac:dyDescent="0.25">
      <c r="A3" s="2" t="s">
        <v>141</v>
      </c>
      <c r="D3" s="7"/>
      <c r="E3" s="120" t="s">
        <v>2</v>
      </c>
      <c r="F3" s="121"/>
      <c r="G3" s="121"/>
      <c r="H3" s="121"/>
      <c r="I3" s="121"/>
      <c r="M3" s="8"/>
    </row>
    <row r="4" spans="1:13" ht="12.75" customHeight="1" x14ac:dyDescent="0.2">
      <c r="A4" s="9" t="s">
        <v>3</v>
      </c>
      <c r="B4" s="10" t="s">
        <v>4</v>
      </c>
      <c r="C4" s="11" t="s">
        <v>5</v>
      </c>
      <c r="D4" s="12" t="s">
        <v>6</v>
      </c>
      <c r="E4" s="11" t="s">
        <v>6</v>
      </c>
      <c r="F4" s="122" t="s">
        <v>7</v>
      </c>
      <c r="G4" s="123"/>
      <c r="H4" s="124" t="s">
        <v>8</v>
      </c>
      <c r="I4" s="125"/>
      <c r="J4" s="125"/>
      <c r="K4" s="126"/>
      <c r="L4" s="13" t="s">
        <v>9</v>
      </c>
      <c r="M4" s="14" t="s">
        <v>10</v>
      </c>
    </row>
    <row r="5" spans="1:13" ht="12.75" customHeight="1" x14ac:dyDescent="0.2">
      <c r="A5" s="15"/>
      <c r="B5" s="16" t="s">
        <v>11</v>
      </c>
      <c r="C5" s="17" t="s">
        <v>12</v>
      </c>
      <c r="D5" s="18" t="s">
        <v>13</v>
      </c>
      <c r="E5" s="17" t="s">
        <v>14</v>
      </c>
      <c r="F5" s="127" t="s">
        <v>15</v>
      </c>
      <c r="G5" s="128"/>
      <c r="H5" s="129" t="s">
        <v>16</v>
      </c>
      <c r="I5" s="130"/>
      <c r="J5" s="129" t="s">
        <v>17</v>
      </c>
      <c r="K5" s="130"/>
      <c r="L5" s="19" t="s">
        <v>18</v>
      </c>
      <c r="M5" s="20" t="s">
        <v>19</v>
      </c>
    </row>
    <row r="6" spans="1:13" ht="12.75" customHeight="1" thickBot="1" x14ac:dyDescent="0.25">
      <c r="A6" s="21"/>
      <c r="B6" s="22"/>
      <c r="C6" s="23" t="s">
        <v>20</v>
      </c>
      <c r="D6" s="24" t="s">
        <v>21</v>
      </c>
      <c r="E6" s="23" t="s">
        <v>21</v>
      </c>
      <c r="F6" s="25" t="s">
        <v>22</v>
      </c>
      <c r="G6" s="25" t="s">
        <v>23</v>
      </c>
      <c r="H6" s="25" t="s">
        <v>24</v>
      </c>
      <c r="I6" s="25" t="s">
        <v>25</v>
      </c>
      <c r="J6" s="26" t="s">
        <v>24</v>
      </c>
      <c r="K6" s="25" t="s">
        <v>26</v>
      </c>
      <c r="L6" s="27" t="s">
        <v>27</v>
      </c>
      <c r="M6" s="28"/>
    </row>
    <row r="7" spans="1:13" ht="12.75" customHeight="1" x14ac:dyDescent="0.25">
      <c r="A7" s="29"/>
      <c r="B7" s="30"/>
      <c r="C7" s="31"/>
      <c r="D7" s="31"/>
      <c r="E7" s="31"/>
      <c r="F7" s="32"/>
      <c r="G7" s="32"/>
      <c r="H7" s="33"/>
      <c r="I7" s="33"/>
      <c r="J7" s="33"/>
      <c r="K7" s="33"/>
      <c r="L7" s="34"/>
      <c r="M7" s="35"/>
    </row>
    <row r="8" spans="1:13" s="42" customFormat="1" ht="16.5" customHeight="1" x14ac:dyDescent="0.2">
      <c r="A8" s="87" t="s">
        <v>53</v>
      </c>
      <c r="B8" s="36" t="s">
        <v>28</v>
      </c>
      <c r="C8" s="37">
        <f>+C9+C29+C39+C53+C58</f>
        <v>29650304.899999999</v>
      </c>
      <c r="D8" s="37">
        <f>+D9+D39+D53+D58</f>
        <v>6498936.0700000003</v>
      </c>
      <c r="E8" s="37">
        <f>+E9+E39+E53+E58</f>
        <v>25188549.539999995</v>
      </c>
      <c r="F8" s="38"/>
      <c r="G8" s="38"/>
      <c r="H8" s="39"/>
      <c r="I8" s="39"/>
      <c r="J8" s="39"/>
      <c r="K8" s="39"/>
      <c r="L8" s="40"/>
      <c r="M8" s="41"/>
    </row>
    <row r="9" spans="1:13" s="42" customFormat="1" ht="16.5" customHeight="1" x14ac:dyDescent="0.2">
      <c r="A9" s="87"/>
      <c r="B9" s="36" t="s">
        <v>58</v>
      </c>
      <c r="C9" s="37">
        <f>+C10+C14+C25+C29+C35</f>
        <v>1595768.7799999998</v>
      </c>
      <c r="D9" s="37">
        <f>+D10+D14+D20+D25+D29+D35</f>
        <v>1356623.81</v>
      </c>
      <c r="E9" s="37">
        <f>+E10+E14+E25+E29+E35</f>
        <v>1313144.9299999997</v>
      </c>
      <c r="F9" s="38"/>
      <c r="G9" s="38"/>
      <c r="H9" s="39"/>
      <c r="I9" s="39"/>
      <c r="J9" s="39"/>
      <c r="K9" s="39"/>
      <c r="L9" s="40"/>
      <c r="M9" s="41"/>
    </row>
    <row r="10" spans="1:13" s="42" customFormat="1" ht="12.75" customHeight="1" x14ac:dyDescent="0.2">
      <c r="A10" s="43" t="s">
        <v>52</v>
      </c>
      <c r="B10" s="44" t="s">
        <v>29</v>
      </c>
      <c r="C10" s="37">
        <f>SUM(C11:C13)</f>
        <v>0</v>
      </c>
      <c r="D10" s="37">
        <f>SUM(D11:D13)</f>
        <v>0</v>
      </c>
      <c r="E10" s="37">
        <f>+E11</f>
        <v>295</v>
      </c>
      <c r="F10" s="45"/>
      <c r="G10" s="45"/>
      <c r="H10" s="46"/>
      <c r="I10" s="46"/>
      <c r="J10" s="46"/>
      <c r="K10" s="46"/>
      <c r="L10" s="47"/>
      <c r="M10" s="48"/>
    </row>
    <row r="11" spans="1:13" s="42" customFormat="1" ht="12.75" customHeight="1" x14ac:dyDescent="0.2">
      <c r="A11" s="49" t="s">
        <v>54</v>
      </c>
      <c r="B11" s="50" t="s">
        <v>55</v>
      </c>
      <c r="C11" s="51"/>
      <c r="D11" s="51">
        <f>SUM(D12:D13)</f>
        <v>0</v>
      </c>
      <c r="E11" s="51">
        <f>SUM(E12:E13)</f>
        <v>295</v>
      </c>
      <c r="F11" s="45"/>
      <c r="G11" s="45"/>
      <c r="H11" s="46"/>
      <c r="I11" s="46"/>
      <c r="J11" s="46"/>
      <c r="K11" s="46"/>
      <c r="L11" s="47"/>
      <c r="M11" s="48"/>
    </row>
    <row r="12" spans="1:13" s="42" customFormat="1" ht="12.75" customHeight="1" x14ac:dyDescent="0.2">
      <c r="A12" s="49" t="s">
        <v>56</v>
      </c>
      <c r="B12" s="61" t="s">
        <v>57</v>
      </c>
      <c r="C12" s="91"/>
      <c r="D12" s="51"/>
      <c r="E12" s="3">
        <v>98</v>
      </c>
      <c r="F12" s="45">
        <v>1</v>
      </c>
      <c r="G12" s="45">
        <v>1</v>
      </c>
      <c r="H12" s="46">
        <v>4</v>
      </c>
      <c r="I12" s="46" t="s">
        <v>32</v>
      </c>
      <c r="J12" s="46">
        <v>2</v>
      </c>
      <c r="K12" s="46" t="s">
        <v>31</v>
      </c>
      <c r="L12" s="47" t="s">
        <v>58</v>
      </c>
      <c r="M12" s="48" t="s">
        <v>59</v>
      </c>
    </row>
    <row r="13" spans="1:13" s="42" customFormat="1" ht="12.75" customHeight="1" x14ac:dyDescent="0.2">
      <c r="A13" s="49"/>
      <c r="B13" s="61" t="s">
        <v>66</v>
      </c>
      <c r="C13" s="51"/>
      <c r="D13" s="51"/>
      <c r="E13" s="51">
        <v>197</v>
      </c>
      <c r="F13" s="45">
        <v>1</v>
      </c>
      <c r="G13" s="45">
        <v>1</v>
      </c>
      <c r="H13" s="46">
        <v>4</v>
      </c>
      <c r="I13" s="46" t="s">
        <v>32</v>
      </c>
      <c r="J13" s="46">
        <v>2</v>
      </c>
      <c r="K13" s="46" t="s">
        <v>31</v>
      </c>
      <c r="L13" s="47" t="s">
        <v>58</v>
      </c>
      <c r="M13" s="48" t="s">
        <v>59</v>
      </c>
    </row>
    <row r="14" spans="1:13" s="42" customFormat="1" ht="12.75" customHeight="1" x14ac:dyDescent="0.2">
      <c r="A14" s="43" t="s">
        <v>91</v>
      </c>
      <c r="B14" s="105" t="s">
        <v>90</v>
      </c>
      <c r="C14" s="37">
        <f>SUM(C15:C18)</f>
        <v>869250.83</v>
      </c>
      <c r="D14" s="37">
        <f>SUM(D15:D18)</f>
        <v>482339.12</v>
      </c>
      <c r="E14" s="37">
        <f>SUM(E15:E18)</f>
        <v>584585.98</v>
      </c>
      <c r="F14" s="38"/>
      <c r="G14" s="38"/>
      <c r="H14" s="39"/>
      <c r="I14" s="39"/>
      <c r="J14" s="39"/>
      <c r="K14" s="39"/>
      <c r="L14" s="40"/>
      <c r="M14" s="41"/>
    </row>
    <row r="15" spans="1:13" s="42" customFormat="1" ht="12.75" customHeight="1" x14ac:dyDescent="0.2">
      <c r="A15" s="49" t="s">
        <v>92</v>
      </c>
      <c r="B15" s="104" t="s">
        <v>93</v>
      </c>
      <c r="C15" s="51">
        <v>102246.87</v>
      </c>
      <c r="D15" s="51">
        <v>0</v>
      </c>
      <c r="E15" s="51">
        <v>102246.86</v>
      </c>
      <c r="F15" s="45">
        <v>1</v>
      </c>
      <c r="G15" s="45">
        <v>1</v>
      </c>
      <c r="H15" s="46">
        <v>240</v>
      </c>
      <c r="I15" s="46" t="s">
        <v>30</v>
      </c>
      <c r="J15" s="46">
        <v>100</v>
      </c>
      <c r="K15" s="46" t="s">
        <v>31</v>
      </c>
      <c r="L15" s="47" t="s">
        <v>58</v>
      </c>
      <c r="M15" s="48" t="s">
        <v>59</v>
      </c>
    </row>
    <row r="16" spans="1:13" s="42" customFormat="1" ht="12.75" customHeight="1" x14ac:dyDescent="0.2">
      <c r="A16" s="49" t="s">
        <v>92</v>
      </c>
      <c r="B16" s="104" t="s">
        <v>103</v>
      </c>
      <c r="C16" s="51">
        <v>284646.87</v>
      </c>
      <c r="D16" s="51"/>
      <c r="E16" s="51">
        <f>+D16</f>
        <v>0</v>
      </c>
      <c r="F16" s="45">
        <v>1</v>
      </c>
      <c r="G16" s="45">
        <v>1</v>
      </c>
      <c r="H16" s="46">
        <v>775</v>
      </c>
      <c r="I16" s="46" t="s">
        <v>30</v>
      </c>
      <c r="J16" s="46">
        <v>200</v>
      </c>
      <c r="K16" s="113" t="s">
        <v>119</v>
      </c>
      <c r="L16" s="47" t="s">
        <v>58</v>
      </c>
      <c r="M16" s="48" t="s">
        <v>59</v>
      </c>
    </row>
    <row r="17" spans="1:13" s="42" customFormat="1" ht="12.75" customHeight="1" x14ac:dyDescent="0.2">
      <c r="A17" s="49"/>
      <c r="B17" s="104" t="s">
        <v>126</v>
      </c>
      <c r="C17" s="51">
        <v>301220.24</v>
      </c>
      <c r="D17" s="51">
        <f>90360.67+128180.5+82661.1</f>
        <v>301202.27</v>
      </c>
      <c r="E17" s="51">
        <v>301202.27</v>
      </c>
      <c r="F17" s="45">
        <v>1</v>
      </c>
      <c r="G17" s="45">
        <v>1</v>
      </c>
      <c r="H17" s="46">
        <v>1080.75</v>
      </c>
      <c r="I17" s="46" t="s">
        <v>30</v>
      </c>
      <c r="J17" s="46">
        <v>65</v>
      </c>
      <c r="K17" s="113" t="s">
        <v>119</v>
      </c>
      <c r="L17" s="47" t="s">
        <v>58</v>
      </c>
      <c r="M17" s="48" t="s">
        <v>59</v>
      </c>
    </row>
    <row r="18" spans="1:13" s="42" customFormat="1" ht="12.75" customHeight="1" x14ac:dyDescent="0.2">
      <c r="A18" s="49"/>
      <c r="B18" s="104" t="s">
        <v>142</v>
      </c>
      <c r="C18" s="51">
        <v>181136.85</v>
      </c>
      <c r="D18" s="51">
        <v>181136.85</v>
      </c>
      <c r="E18" s="51">
        <v>181136.85</v>
      </c>
      <c r="F18" s="45">
        <v>1</v>
      </c>
      <c r="G18" s="45">
        <v>1</v>
      </c>
      <c r="H18" s="46">
        <v>663.8</v>
      </c>
      <c r="I18" s="46" t="s">
        <v>30</v>
      </c>
      <c r="J18" s="46">
        <v>40</v>
      </c>
      <c r="K18" s="113" t="s">
        <v>119</v>
      </c>
      <c r="L18" s="47" t="s">
        <v>58</v>
      </c>
      <c r="M18" s="48" t="s">
        <v>59</v>
      </c>
    </row>
    <row r="19" spans="1:13" s="42" customFormat="1" ht="12.75" customHeight="1" x14ac:dyDescent="0.2">
      <c r="A19" s="49"/>
      <c r="B19" s="104"/>
      <c r="C19" s="51"/>
      <c r="D19" s="51"/>
      <c r="E19" s="51"/>
      <c r="F19" s="45"/>
      <c r="G19" s="45"/>
      <c r="H19" s="46"/>
      <c r="I19" s="46"/>
      <c r="J19" s="46"/>
      <c r="K19" s="46"/>
      <c r="L19" s="47"/>
      <c r="M19" s="48"/>
    </row>
    <row r="20" spans="1:13" s="42" customFormat="1" ht="12.75" customHeight="1" x14ac:dyDescent="0.2">
      <c r="A20" s="43" t="s">
        <v>88</v>
      </c>
      <c r="B20" s="105" t="s">
        <v>89</v>
      </c>
      <c r="C20" s="37">
        <f>+C22</f>
        <v>500895.8</v>
      </c>
      <c r="D20" s="37">
        <f>+D22</f>
        <v>500895.79999999993</v>
      </c>
      <c r="E20" s="37">
        <f>+E22</f>
        <v>500895</v>
      </c>
      <c r="F20" s="45"/>
      <c r="G20" s="45"/>
      <c r="H20" s="46"/>
      <c r="I20" s="46"/>
      <c r="J20" s="46"/>
      <c r="K20" s="46"/>
      <c r="L20" s="47"/>
      <c r="M20" s="48"/>
    </row>
    <row r="21" spans="1:13" s="42" customFormat="1" ht="12.75" customHeight="1" x14ac:dyDescent="0.2">
      <c r="A21" s="49" t="s">
        <v>138</v>
      </c>
      <c r="B21" s="104" t="s">
        <v>139</v>
      </c>
      <c r="C21" s="51"/>
      <c r="D21" s="51"/>
      <c r="E21" s="51"/>
      <c r="F21" s="45"/>
      <c r="G21" s="45"/>
      <c r="H21" s="46"/>
      <c r="I21" s="46"/>
      <c r="J21" s="46"/>
      <c r="K21" s="46"/>
      <c r="L21" s="47"/>
      <c r="M21" s="48"/>
    </row>
    <row r="22" spans="1:13" s="42" customFormat="1" ht="12.75" customHeight="1" x14ac:dyDescent="0.2">
      <c r="A22" s="49" t="s">
        <v>137</v>
      </c>
      <c r="B22" s="104" t="s">
        <v>140</v>
      </c>
      <c r="C22" s="51">
        <v>500895.8</v>
      </c>
      <c r="D22" s="51">
        <f>150268.74+167562.09+183064.97</f>
        <v>500895.79999999993</v>
      </c>
      <c r="E22" s="51">
        <v>500895</v>
      </c>
      <c r="F22" s="45">
        <v>1</v>
      </c>
      <c r="G22" s="45">
        <v>1</v>
      </c>
      <c r="H22" s="46">
        <v>457</v>
      </c>
      <c r="I22" s="46" t="s">
        <v>30</v>
      </c>
      <c r="J22" s="46">
        <v>25</v>
      </c>
      <c r="K22" s="46" t="s">
        <v>119</v>
      </c>
      <c r="L22" s="47" t="s">
        <v>58</v>
      </c>
      <c r="M22" s="48" t="s">
        <v>59</v>
      </c>
    </row>
    <row r="23" spans="1:13" s="42" customFormat="1" ht="12.75" customHeight="1" x14ac:dyDescent="0.2">
      <c r="A23" s="49"/>
      <c r="B23" s="104"/>
      <c r="C23" s="51"/>
      <c r="D23" s="51"/>
      <c r="E23" s="51"/>
      <c r="F23" s="45"/>
      <c r="G23" s="45"/>
      <c r="H23" s="46"/>
      <c r="I23" s="46"/>
      <c r="J23" s="46"/>
      <c r="K23" s="46"/>
      <c r="L23" s="47"/>
      <c r="M23" s="48"/>
    </row>
    <row r="24" spans="1:13" s="42" customFormat="1" ht="12.75" customHeight="1" x14ac:dyDescent="0.2">
      <c r="A24" s="49"/>
      <c r="B24" s="104"/>
      <c r="C24" s="51"/>
      <c r="D24" s="51"/>
      <c r="E24" s="51"/>
      <c r="F24" s="45"/>
      <c r="G24" s="45"/>
      <c r="H24" s="46"/>
      <c r="I24" s="46"/>
      <c r="J24" s="46"/>
      <c r="K24" s="46"/>
      <c r="L24" s="47"/>
      <c r="M24" s="48"/>
    </row>
    <row r="25" spans="1:13" s="42" customFormat="1" ht="12.75" customHeight="1" x14ac:dyDescent="0.2">
      <c r="A25" s="43" t="s">
        <v>88</v>
      </c>
      <c r="B25" s="105" t="s">
        <v>89</v>
      </c>
      <c r="C25" s="37">
        <f>SUM(C26:C27)</f>
        <v>508436.08999999997</v>
      </c>
      <c r="D25" s="37">
        <f t="shared" ref="D25:E25" si="0">SUM(D26:D27)</f>
        <v>155307.03</v>
      </c>
      <c r="E25" s="37">
        <f t="shared" si="0"/>
        <v>508436.08999999997</v>
      </c>
      <c r="F25" s="38"/>
      <c r="G25" s="38"/>
      <c r="H25" s="39"/>
      <c r="I25" s="39"/>
      <c r="J25" s="39"/>
      <c r="K25" s="39"/>
      <c r="L25" s="40"/>
      <c r="M25" s="41"/>
    </row>
    <row r="26" spans="1:13" s="42" customFormat="1" ht="12.75" customHeight="1" x14ac:dyDescent="0.2">
      <c r="A26" s="49" t="s">
        <v>86</v>
      </c>
      <c r="B26" s="102" t="s">
        <v>87</v>
      </c>
      <c r="C26" s="91">
        <v>353129.06</v>
      </c>
      <c r="D26" s="91"/>
      <c r="E26" s="102">
        <f>351637.39+1491.67</f>
        <v>353129.06</v>
      </c>
      <c r="F26" s="45">
        <v>1</v>
      </c>
      <c r="G26" s="45">
        <v>1</v>
      </c>
      <c r="H26" s="46">
        <v>180</v>
      </c>
      <c r="I26" s="46" t="s">
        <v>30</v>
      </c>
      <c r="J26" s="46">
        <v>50</v>
      </c>
      <c r="K26" s="46" t="s">
        <v>31</v>
      </c>
      <c r="L26" s="47" t="s">
        <v>58</v>
      </c>
      <c r="M26" s="48" t="s">
        <v>59</v>
      </c>
    </row>
    <row r="27" spans="1:13" s="42" customFormat="1" ht="12.75" customHeight="1" x14ac:dyDescent="0.2">
      <c r="A27" s="49"/>
      <c r="B27" s="109" t="s">
        <v>143</v>
      </c>
      <c r="C27" s="91">
        <v>155307.03</v>
      </c>
      <c r="D27" s="91">
        <v>155307.03</v>
      </c>
      <c r="E27" s="102">
        <v>155307.03</v>
      </c>
      <c r="F27" s="45">
        <v>1</v>
      </c>
      <c r="G27" s="45">
        <v>1</v>
      </c>
      <c r="H27" s="46">
        <v>284</v>
      </c>
      <c r="I27" s="46" t="s">
        <v>30</v>
      </c>
      <c r="J27" s="46">
        <v>25</v>
      </c>
      <c r="K27" s="46" t="s">
        <v>119</v>
      </c>
      <c r="L27" s="47" t="s">
        <v>58</v>
      </c>
      <c r="M27" s="48" t="s">
        <v>59</v>
      </c>
    </row>
    <row r="28" spans="1:13" s="42" customFormat="1" ht="12.75" customHeight="1" x14ac:dyDescent="0.2">
      <c r="A28" s="49"/>
      <c r="B28" s="52"/>
      <c r="C28" s="51"/>
      <c r="D28" s="51"/>
      <c r="E28" s="51"/>
      <c r="F28" s="45"/>
      <c r="G28" s="45"/>
      <c r="H28" s="46"/>
      <c r="I28" s="46"/>
      <c r="J28" s="46"/>
      <c r="K28" s="46"/>
      <c r="L28" s="47"/>
      <c r="M28" s="48"/>
    </row>
    <row r="29" spans="1:13" s="42" customFormat="1" ht="12.75" customHeight="1" x14ac:dyDescent="0.2">
      <c r="A29" s="53" t="s">
        <v>123</v>
      </c>
      <c r="B29" s="54" t="s">
        <v>33</v>
      </c>
      <c r="C29" s="37">
        <f>SUM(C31:C33)</f>
        <v>0</v>
      </c>
      <c r="D29" s="37">
        <f>SUM(D30:D33)</f>
        <v>0</v>
      </c>
      <c r="E29" s="37">
        <f>SUM(E30:E33)</f>
        <v>1746</v>
      </c>
      <c r="F29" s="45"/>
      <c r="G29" s="45"/>
      <c r="H29" s="46"/>
      <c r="I29" s="46"/>
      <c r="J29" s="46"/>
      <c r="K29" s="46"/>
      <c r="L29" s="47"/>
      <c r="M29" s="48"/>
    </row>
    <row r="30" spans="1:13" s="42" customFormat="1" ht="12.75" customHeight="1" x14ac:dyDescent="0.2">
      <c r="A30" s="55" t="s">
        <v>124</v>
      </c>
      <c r="B30" s="56" t="s">
        <v>62</v>
      </c>
      <c r="C30" s="37"/>
      <c r="D30" s="37"/>
      <c r="E30" s="37"/>
      <c r="F30" s="45"/>
      <c r="G30" s="45"/>
      <c r="H30" s="46"/>
      <c r="I30" s="46"/>
      <c r="J30" s="46"/>
      <c r="K30" s="46"/>
      <c r="L30" s="47"/>
      <c r="M30" s="48"/>
    </row>
    <row r="31" spans="1:13" s="42" customFormat="1" ht="12.75" customHeight="1" x14ac:dyDescent="0.2">
      <c r="A31" s="55" t="s">
        <v>125</v>
      </c>
      <c r="B31" s="56" t="s">
        <v>65</v>
      </c>
      <c r="C31" s="51">
        <v>0</v>
      </c>
      <c r="D31" s="51"/>
      <c r="E31" s="51">
        <v>513</v>
      </c>
      <c r="F31" s="45">
        <v>1</v>
      </c>
      <c r="G31" s="45">
        <v>1</v>
      </c>
      <c r="H31" s="46">
        <v>818</v>
      </c>
      <c r="I31" s="46" t="s">
        <v>30</v>
      </c>
      <c r="J31" s="46">
        <v>140</v>
      </c>
      <c r="K31" s="46" t="s">
        <v>31</v>
      </c>
      <c r="L31" s="47" t="s">
        <v>58</v>
      </c>
      <c r="M31" s="48" t="s">
        <v>59</v>
      </c>
    </row>
    <row r="32" spans="1:13" s="42" customFormat="1" ht="12.75" customHeight="1" x14ac:dyDescent="0.2">
      <c r="A32" s="53"/>
      <c r="B32" s="56" t="s">
        <v>60</v>
      </c>
      <c r="C32" s="51">
        <v>0</v>
      </c>
      <c r="D32" s="51"/>
      <c r="E32" s="51">
        <v>945</v>
      </c>
      <c r="F32" s="45">
        <v>1</v>
      </c>
      <c r="G32" s="45">
        <v>1</v>
      </c>
      <c r="H32" s="46">
        <v>200</v>
      </c>
      <c r="I32" s="46" t="s">
        <v>30</v>
      </c>
      <c r="J32" s="46">
        <v>55</v>
      </c>
      <c r="K32" s="46" t="s">
        <v>31</v>
      </c>
      <c r="L32" s="47" t="s">
        <v>58</v>
      </c>
      <c r="M32" s="48" t="s">
        <v>59</v>
      </c>
    </row>
    <row r="33" spans="1:13" s="42" customFormat="1" ht="12.75" customHeight="1" x14ac:dyDescent="0.2">
      <c r="A33" s="53"/>
      <c r="B33" s="56" t="s">
        <v>61</v>
      </c>
      <c r="C33" s="51">
        <v>0</v>
      </c>
      <c r="D33" s="51"/>
      <c r="E33" s="51">
        <v>288</v>
      </c>
      <c r="F33" s="45">
        <v>1</v>
      </c>
      <c r="G33" s="45">
        <v>1</v>
      </c>
      <c r="H33" s="46">
        <v>105</v>
      </c>
      <c r="I33" s="46" t="s">
        <v>30</v>
      </c>
      <c r="J33" s="46">
        <v>35</v>
      </c>
      <c r="K33" s="46" t="s">
        <v>31</v>
      </c>
      <c r="L33" s="47" t="s">
        <v>58</v>
      </c>
      <c r="M33" s="48" t="s">
        <v>59</v>
      </c>
    </row>
    <row r="34" spans="1:13" s="42" customFormat="1" ht="12.75" customHeight="1" x14ac:dyDescent="0.2">
      <c r="A34" s="53"/>
      <c r="B34" s="111"/>
      <c r="C34" s="51"/>
      <c r="D34" s="51"/>
      <c r="E34" s="51"/>
      <c r="F34" s="45"/>
      <c r="G34" s="45"/>
      <c r="H34" s="46"/>
      <c r="I34" s="46"/>
      <c r="J34" s="46"/>
      <c r="K34" s="46"/>
      <c r="L34" s="47"/>
      <c r="M34" s="48"/>
    </row>
    <row r="35" spans="1:13" s="42" customFormat="1" ht="12.75" customHeight="1" x14ac:dyDescent="0.2">
      <c r="A35" s="43" t="s">
        <v>132</v>
      </c>
      <c r="B35" s="112" t="s">
        <v>134</v>
      </c>
      <c r="C35" s="37">
        <f>+C36</f>
        <v>218081.86</v>
      </c>
      <c r="D35" s="37">
        <f>+D36</f>
        <v>218081.86</v>
      </c>
      <c r="E35" s="37">
        <f>+E36</f>
        <v>218081.86</v>
      </c>
      <c r="F35" s="45"/>
      <c r="G35" s="45"/>
      <c r="H35" s="46"/>
      <c r="I35" s="46"/>
      <c r="J35" s="46"/>
      <c r="K35" s="46"/>
      <c r="L35" s="47"/>
      <c r="M35" s="48"/>
    </row>
    <row r="36" spans="1:13" s="42" customFormat="1" ht="12.75" customHeight="1" x14ac:dyDescent="0.2">
      <c r="A36" s="49" t="s">
        <v>133</v>
      </c>
      <c r="B36" s="5" t="s">
        <v>135</v>
      </c>
      <c r="C36" s="91">
        <f>77415.62+140666.24</f>
        <v>218081.86</v>
      </c>
      <c r="D36" s="91">
        <v>218081.86</v>
      </c>
      <c r="E36" s="91">
        <v>218081.86</v>
      </c>
      <c r="F36" s="99">
        <v>1</v>
      </c>
      <c r="G36" s="99">
        <v>1</v>
      </c>
      <c r="H36" s="102">
        <f>7870+14300</f>
        <v>22170</v>
      </c>
      <c r="I36" s="97" t="s">
        <v>30</v>
      </c>
      <c r="J36" s="102">
        <f>700+600</f>
        <v>1300</v>
      </c>
      <c r="K36" s="102" t="s">
        <v>119</v>
      </c>
      <c r="L36" s="97" t="s">
        <v>58</v>
      </c>
      <c r="M36" s="114" t="s">
        <v>59</v>
      </c>
    </row>
    <row r="37" spans="1:13" s="42" customFormat="1" ht="12.75" customHeight="1" x14ac:dyDescent="0.2">
      <c r="A37" s="53"/>
      <c r="C37" s="90"/>
      <c r="D37" s="90"/>
      <c r="E37" s="90"/>
      <c r="F37" s="45"/>
      <c r="G37" s="45"/>
      <c r="H37" s="46"/>
      <c r="I37" s="46"/>
      <c r="J37" s="46"/>
      <c r="K37" s="46"/>
      <c r="L37" s="46"/>
      <c r="M37" s="48"/>
    </row>
    <row r="38" spans="1:13" s="42" customFormat="1" ht="12.75" customHeight="1" x14ac:dyDescent="0.2">
      <c r="A38" s="53"/>
      <c r="B38" s="110" t="s">
        <v>51</v>
      </c>
      <c r="C38" s="51"/>
      <c r="D38" s="51"/>
      <c r="E38" s="51"/>
      <c r="F38" s="45"/>
      <c r="G38" s="45"/>
      <c r="H38" s="46"/>
      <c r="I38" s="46"/>
      <c r="J38" s="46"/>
      <c r="K38" s="46"/>
      <c r="L38" s="47"/>
      <c r="M38" s="48"/>
    </row>
    <row r="39" spans="1:13" s="42" customFormat="1" ht="12.75" customHeight="1" x14ac:dyDescent="0.2">
      <c r="A39" s="53" t="s">
        <v>122</v>
      </c>
      <c r="B39" s="57" t="s">
        <v>51</v>
      </c>
      <c r="C39" s="86">
        <f>SUM(C41:C46)</f>
        <v>814059.9</v>
      </c>
      <c r="D39" s="86">
        <f>SUM(D41:D51)</f>
        <v>926414.65000000014</v>
      </c>
      <c r="E39" s="86">
        <f>SUM(E41:E46)</f>
        <v>819042.63</v>
      </c>
      <c r="F39" s="45"/>
      <c r="G39" s="45"/>
      <c r="H39" s="46"/>
      <c r="I39" s="46"/>
      <c r="J39" s="46"/>
      <c r="K39" s="46"/>
      <c r="L39" s="47"/>
      <c r="M39" s="48"/>
    </row>
    <row r="40" spans="1:13" s="42" customFormat="1" ht="12.75" customHeight="1" x14ac:dyDescent="0.2">
      <c r="A40" s="49"/>
      <c r="B40" s="50"/>
      <c r="C40" s="60"/>
      <c r="D40" s="62"/>
      <c r="E40" s="62"/>
      <c r="F40" s="45"/>
      <c r="G40" s="45"/>
      <c r="H40" s="46"/>
      <c r="I40" s="46"/>
      <c r="J40" s="46"/>
      <c r="K40" s="46"/>
      <c r="L40" s="47"/>
      <c r="M40" s="48"/>
    </row>
    <row r="41" spans="1:13" s="42" customFormat="1" ht="12.75" customHeight="1" x14ac:dyDescent="0.2">
      <c r="A41" s="53"/>
      <c r="B41" s="61" t="s">
        <v>63</v>
      </c>
      <c r="C41" s="60"/>
      <c r="D41" s="89"/>
      <c r="E41" s="62">
        <v>652</v>
      </c>
      <c r="F41" s="45">
        <v>1</v>
      </c>
      <c r="G41" s="45">
        <v>1</v>
      </c>
      <c r="H41" s="46">
        <v>480</v>
      </c>
      <c r="I41" s="46" t="s">
        <v>32</v>
      </c>
      <c r="J41" s="46">
        <v>250</v>
      </c>
      <c r="K41" s="46" t="s">
        <v>31</v>
      </c>
      <c r="L41" s="47" t="s">
        <v>34</v>
      </c>
      <c r="M41" s="48" t="s">
        <v>48</v>
      </c>
    </row>
    <row r="42" spans="1:13" s="5" customFormat="1" ht="12.75" customHeight="1" x14ac:dyDescent="0.2">
      <c r="A42" s="53"/>
      <c r="B42" s="61" t="s">
        <v>64</v>
      </c>
      <c r="C42" s="60"/>
      <c r="D42" s="89"/>
      <c r="E42" s="62">
        <v>345</v>
      </c>
      <c r="F42" s="45">
        <v>1</v>
      </c>
      <c r="G42" s="45">
        <v>1</v>
      </c>
      <c r="H42" s="46">
        <v>78.3</v>
      </c>
      <c r="I42" s="46" t="s">
        <v>32</v>
      </c>
      <c r="J42" s="46">
        <v>100</v>
      </c>
      <c r="K42" s="46" t="s">
        <v>31</v>
      </c>
      <c r="L42" s="47" t="s">
        <v>34</v>
      </c>
      <c r="M42" s="48" t="s">
        <v>48</v>
      </c>
    </row>
    <row r="43" spans="1:13" s="5" customFormat="1" ht="12.75" customHeight="1" x14ac:dyDescent="0.2">
      <c r="A43" s="55"/>
      <c r="B43" s="61" t="s">
        <v>82</v>
      </c>
      <c r="C43" s="60">
        <v>128711.05</v>
      </c>
      <c r="D43" s="89"/>
      <c r="E43" s="62">
        <f>127147.88+220.15</f>
        <v>127368.03</v>
      </c>
      <c r="F43" s="45">
        <v>1</v>
      </c>
      <c r="G43" s="45">
        <v>1</v>
      </c>
      <c r="H43" s="46">
        <v>92</v>
      </c>
      <c r="I43" s="88" t="s">
        <v>83</v>
      </c>
      <c r="J43" s="46">
        <v>2000</v>
      </c>
      <c r="K43" s="46" t="s">
        <v>31</v>
      </c>
      <c r="L43" s="47" t="s">
        <v>34</v>
      </c>
      <c r="M43" s="48" t="s">
        <v>48</v>
      </c>
    </row>
    <row r="44" spans="1:13" s="5" customFormat="1" ht="12.75" customHeight="1" x14ac:dyDescent="0.2">
      <c r="A44" s="15"/>
      <c r="B44" s="102" t="s">
        <v>100</v>
      </c>
      <c r="C44" s="102"/>
      <c r="D44" s="91">
        <v>0</v>
      </c>
      <c r="E44" s="107">
        <v>5328.74</v>
      </c>
      <c r="F44" s="102"/>
      <c r="G44" s="102"/>
      <c r="H44" s="102"/>
      <c r="I44" s="102"/>
      <c r="J44" s="102"/>
      <c r="K44" s="102"/>
      <c r="L44" s="102"/>
      <c r="M44" s="103"/>
    </row>
    <row r="45" spans="1:13" s="5" customFormat="1" ht="12.75" customHeight="1" x14ac:dyDescent="0.2">
      <c r="A45" s="15"/>
      <c r="B45" s="109" t="s">
        <v>104</v>
      </c>
      <c r="C45" s="91">
        <v>521105.09</v>
      </c>
      <c r="D45" s="91"/>
      <c r="E45" s="107">
        <v>521105.1</v>
      </c>
      <c r="F45" s="45">
        <v>1</v>
      </c>
      <c r="G45" s="45">
        <v>1</v>
      </c>
      <c r="H45" s="97">
        <v>392</v>
      </c>
      <c r="I45" s="97" t="s">
        <v>30</v>
      </c>
      <c r="J45" s="97">
        <v>45</v>
      </c>
      <c r="K45" s="102" t="s">
        <v>119</v>
      </c>
      <c r="L45" s="98" t="s">
        <v>34</v>
      </c>
      <c r="M45" s="48" t="s">
        <v>48</v>
      </c>
    </row>
    <row r="46" spans="1:13" s="5" customFormat="1" ht="12.75" customHeight="1" x14ac:dyDescent="0.2">
      <c r="A46" s="15"/>
      <c r="B46" s="109" t="s">
        <v>105</v>
      </c>
      <c r="C46" s="91">
        <v>164243.76</v>
      </c>
      <c r="D46" s="91"/>
      <c r="E46" s="107">
        <v>164243.76</v>
      </c>
      <c r="F46" s="45">
        <v>1</v>
      </c>
      <c r="G46" s="45">
        <v>1</v>
      </c>
      <c r="H46" s="97">
        <v>42</v>
      </c>
      <c r="I46" s="97" t="s">
        <v>30</v>
      </c>
      <c r="J46" s="102">
        <v>1292</v>
      </c>
      <c r="K46" s="102" t="s">
        <v>119</v>
      </c>
      <c r="L46" s="98" t="s">
        <v>34</v>
      </c>
      <c r="M46" s="48" t="s">
        <v>48</v>
      </c>
    </row>
    <row r="47" spans="1:13" s="5" customFormat="1" ht="12.75" customHeight="1" x14ac:dyDescent="0.2">
      <c r="A47" s="15"/>
      <c r="B47" s="109" t="s">
        <v>127</v>
      </c>
      <c r="C47" s="91">
        <v>227603.65</v>
      </c>
      <c r="D47" s="91">
        <v>227603.65</v>
      </c>
      <c r="E47" s="107">
        <v>227603.65</v>
      </c>
      <c r="F47" s="45">
        <v>1</v>
      </c>
      <c r="G47" s="45">
        <v>1</v>
      </c>
      <c r="H47" s="97">
        <v>56</v>
      </c>
      <c r="I47" s="97" t="s">
        <v>144</v>
      </c>
      <c r="J47" s="102">
        <v>20000</v>
      </c>
      <c r="K47" s="102" t="s">
        <v>119</v>
      </c>
      <c r="L47" s="98" t="s">
        <v>34</v>
      </c>
      <c r="M47" s="48" t="s">
        <v>59</v>
      </c>
    </row>
    <row r="48" spans="1:13" s="5" customFormat="1" ht="12.75" customHeight="1" x14ac:dyDescent="0.2">
      <c r="A48" s="15"/>
      <c r="B48" s="109" t="s">
        <v>128</v>
      </c>
      <c r="C48" s="91">
        <v>291518.73</v>
      </c>
      <c r="D48" s="91">
        <v>291518.73</v>
      </c>
      <c r="E48" s="107">
        <v>291518.73</v>
      </c>
      <c r="F48" s="45">
        <v>1</v>
      </c>
      <c r="G48" s="45">
        <v>1</v>
      </c>
      <c r="H48" s="97">
        <v>77</v>
      </c>
      <c r="I48" s="97" t="s">
        <v>32</v>
      </c>
      <c r="J48" s="102">
        <v>1292</v>
      </c>
      <c r="K48" s="102" t="s">
        <v>119</v>
      </c>
      <c r="L48" s="98" t="s">
        <v>34</v>
      </c>
      <c r="M48" s="48" t="s">
        <v>59</v>
      </c>
    </row>
    <row r="49" spans="1:13" s="5" customFormat="1" ht="12.75" customHeight="1" x14ac:dyDescent="0.2">
      <c r="A49" s="15"/>
      <c r="B49" s="109" t="s">
        <v>129</v>
      </c>
      <c r="C49" s="91">
        <v>294199.32</v>
      </c>
      <c r="D49" s="91">
        <f>88259.79+195200.88</f>
        <v>283460.67</v>
      </c>
      <c r="E49" s="107">
        <v>283460.67</v>
      </c>
      <c r="F49" s="45">
        <v>1</v>
      </c>
      <c r="G49" s="45">
        <v>1</v>
      </c>
      <c r="H49" s="97">
        <v>155</v>
      </c>
      <c r="I49" s="97" t="s">
        <v>32</v>
      </c>
      <c r="J49" s="102">
        <v>11864</v>
      </c>
      <c r="K49" s="102" t="s">
        <v>119</v>
      </c>
      <c r="L49" s="98" t="s">
        <v>34</v>
      </c>
      <c r="M49" s="48" t="s">
        <v>59</v>
      </c>
    </row>
    <row r="50" spans="1:13" s="5" customFormat="1" ht="12.75" customHeight="1" x14ac:dyDescent="0.2">
      <c r="A50" s="15"/>
      <c r="B50" s="109" t="s">
        <v>130</v>
      </c>
      <c r="C50" s="91">
        <v>61915.8</v>
      </c>
      <c r="D50" s="91">
        <v>61915.8</v>
      </c>
      <c r="E50" s="107">
        <v>61915.8</v>
      </c>
      <c r="F50" s="45">
        <v>1</v>
      </c>
      <c r="G50" s="45">
        <v>1</v>
      </c>
      <c r="H50" s="97">
        <v>17</v>
      </c>
      <c r="I50" s="97" t="s">
        <v>32</v>
      </c>
      <c r="J50" s="102">
        <v>11016</v>
      </c>
      <c r="K50" s="102" t="s">
        <v>119</v>
      </c>
      <c r="L50" s="98" t="s">
        <v>34</v>
      </c>
      <c r="M50" s="48" t="s">
        <v>59</v>
      </c>
    </row>
    <row r="51" spans="1:13" s="5" customFormat="1" ht="12.75" customHeight="1" x14ac:dyDescent="0.2">
      <c r="A51" s="15"/>
      <c r="B51" s="109" t="s">
        <v>131</v>
      </c>
      <c r="C51" s="91">
        <v>61915.8</v>
      </c>
      <c r="D51" s="91">
        <v>61915.8</v>
      </c>
      <c r="E51" s="107">
        <v>61915.8</v>
      </c>
      <c r="F51" s="45">
        <v>1</v>
      </c>
      <c r="G51" s="45">
        <v>1</v>
      </c>
      <c r="H51" s="97">
        <v>17</v>
      </c>
      <c r="I51" s="97" t="s">
        <v>32</v>
      </c>
      <c r="J51" s="102">
        <v>864</v>
      </c>
      <c r="K51" s="102" t="s">
        <v>119</v>
      </c>
      <c r="L51" s="98" t="s">
        <v>34</v>
      </c>
      <c r="M51" s="48" t="s">
        <v>59</v>
      </c>
    </row>
    <row r="52" spans="1:13" s="5" customFormat="1" ht="12.75" customHeight="1" x14ac:dyDescent="0.2">
      <c r="A52" s="55"/>
      <c r="B52" s="61"/>
      <c r="C52" s="60"/>
      <c r="D52" s="89"/>
      <c r="E52" s="62"/>
      <c r="F52" s="45"/>
      <c r="G52" s="45"/>
      <c r="H52" s="46"/>
      <c r="I52" s="46"/>
      <c r="J52" s="46"/>
      <c r="K52" s="46"/>
      <c r="L52" s="47"/>
      <c r="M52" s="48"/>
    </row>
    <row r="53" spans="1:13" s="5" customFormat="1" ht="12.75" customHeight="1" x14ac:dyDescent="0.2">
      <c r="A53" s="53" t="s">
        <v>96</v>
      </c>
      <c r="B53" s="57" t="s">
        <v>97</v>
      </c>
      <c r="C53" s="63">
        <f t="shared" ref="C53:E54" si="1">+C54</f>
        <v>67314.48</v>
      </c>
      <c r="D53" s="106">
        <f t="shared" si="1"/>
        <v>0</v>
      </c>
      <c r="E53" s="86">
        <f t="shared" si="1"/>
        <v>67314.48</v>
      </c>
      <c r="F53" s="38"/>
      <c r="G53" s="38"/>
      <c r="H53" s="39"/>
      <c r="I53" s="39"/>
      <c r="J53" s="39"/>
      <c r="K53" s="39"/>
      <c r="L53" s="40"/>
      <c r="M53" s="41"/>
    </row>
    <row r="54" spans="1:13" s="5" customFormat="1" ht="12.75" customHeight="1" x14ac:dyDescent="0.2">
      <c r="A54" s="53" t="s">
        <v>94</v>
      </c>
      <c r="B54" s="57" t="s">
        <v>95</v>
      </c>
      <c r="C54" s="63">
        <f t="shared" si="1"/>
        <v>67314.48</v>
      </c>
      <c r="D54" s="106">
        <f t="shared" si="1"/>
        <v>0</v>
      </c>
      <c r="E54" s="86">
        <f t="shared" si="1"/>
        <v>67314.48</v>
      </c>
      <c r="F54" s="38"/>
      <c r="G54" s="38"/>
      <c r="H54" s="39"/>
      <c r="I54" s="39"/>
      <c r="J54" s="39"/>
      <c r="K54" s="39"/>
      <c r="L54" s="40"/>
      <c r="M54" s="41"/>
    </row>
    <row r="55" spans="1:13" s="5" customFormat="1" ht="12.75" customHeight="1" x14ac:dyDescent="0.2">
      <c r="A55" s="55" t="s">
        <v>98</v>
      </c>
      <c r="B55" s="102" t="s">
        <v>99</v>
      </c>
      <c r="C55" s="91">
        <v>67314.48</v>
      </c>
      <c r="D55" s="91">
        <v>0</v>
      </c>
      <c r="E55" s="91">
        <v>67314.48</v>
      </c>
      <c r="F55" s="45">
        <v>1</v>
      </c>
      <c r="G55" s="45">
        <v>1</v>
      </c>
      <c r="H55" s="46">
        <v>24</v>
      </c>
      <c r="I55" s="108" t="s">
        <v>101</v>
      </c>
      <c r="J55" s="46">
        <v>500</v>
      </c>
      <c r="K55" s="46" t="s">
        <v>31</v>
      </c>
      <c r="L55" s="47" t="s">
        <v>102</v>
      </c>
      <c r="M55" s="48" t="s">
        <v>48</v>
      </c>
    </row>
    <row r="56" spans="1:13" s="5" customFormat="1" ht="12.75" customHeight="1" x14ac:dyDescent="0.2">
      <c r="A56" s="55"/>
      <c r="B56" s="102"/>
      <c r="C56" s="102"/>
      <c r="D56" s="102"/>
      <c r="E56" s="102"/>
      <c r="F56" s="102"/>
      <c r="G56" s="102"/>
      <c r="H56" s="102"/>
      <c r="I56" s="102"/>
      <c r="J56" s="102"/>
      <c r="K56" s="102"/>
      <c r="L56" s="102"/>
      <c r="M56" s="103"/>
    </row>
    <row r="57" spans="1:13" s="5" customFormat="1" ht="12.75" customHeight="1" x14ac:dyDescent="0.2">
      <c r="A57" s="49"/>
      <c r="B57" s="52"/>
      <c r="C57" s="60"/>
      <c r="D57" s="62"/>
      <c r="E57" s="62"/>
      <c r="F57" s="45"/>
      <c r="G57" s="45"/>
      <c r="H57" s="46"/>
      <c r="I57" s="46"/>
      <c r="J57" s="46"/>
      <c r="K57" s="46"/>
      <c r="L57" s="47"/>
      <c r="M57" s="59"/>
    </row>
    <row r="58" spans="1:13" s="5" customFormat="1" ht="12.75" customHeight="1" x14ac:dyDescent="0.2">
      <c r="A58" s="94" t="s">
        <v>77</v>
      </c>
      <c r="B58" s="44" t="s">
        <v>50</v>
      </c>
      <c r="C58" s="63">
        <f>SUM(C60:C73)</f>
        <v>27173161.739999998</v>
      </c>
      <c r="D58" s="63">
        <f>SUM(D60:D74)</f>
        <v>4215897.6100000003</v>
      </c>
      <c r="E58" s="63">
        <f>SUM(E60:E73)</f>
        <v>22989047.499999996</v>
      </c>
      <c r="F58" s="45"/>
      <c r="G58" s="45"/>
      <c r="H58" s="46"/>
      <c r="I58" s="46"/>
      <c r="J58" s="46"/>
      <c r="K58" s="46"/>
      <c r="L58" s="47"/>
      <c r="M58" s="59"/>
    </row>
    <row r="59" spans="1:13" s="5" customFormat="1" ht="12.75" customHeight="1" x14ac:dyDescent="0.2">
      <c r="A59" s="95"/>
      <c r="B59" s="58"/>
      <c r="C59" s="60"/>
      <c r="D59" s="62"/>
      <c r="E59" s="62"/>
      <c r="F59" s="45"/>
      <c r="G59" s="45"/>
      <c r="H59" s="46"/>
      <c r="I59" s="46"/>
      <c r="J59" s="46"/>
      <c r="K59" s="46"/>
      <c r="L59" s="47"/>
      <c r="M59" s="59"/>
    </row>
    <row r="60" spans="1:13" s="5" customFormat="1" ht="12.75" customHeight="1" x14ac:dyDescent="0.2">
      <c r="A60" s="95" t="s">
        <v>76</v>
      </c>
      <c r="B60" s="58" t="s">
        <v>35</v>
      </c>
      <c r="C60" s="60">
        <v>1976156.52</v>
      </c>
      <c r="D60" s="89">
        <v>0</v>
      </c>
      <c r="E60" s="62">
        <f>592846.95+451684.22+919700.26+2805+5712+5251.57</f>
        <v>1978000</v>
      </c>
      <c r="F60" s="45">
        <v>1</v>
      </c>
      <c r="G60" s="45">
        <v>1</v>
      </c>
      <c r="H60" s="46">
        <v>1</v>
      </c>
      <c r="I60" s="46" t="s">
        <v>36</v>
      </c>
      <c r="J60" s="46">
        <v>20000</v>
      </c>
      <c r="K60" s="46" t="s">
        <v>31</v>
      </c>
      <c r="L60" s="47" t="s">
        <v>37</v>
      </c>
      <c r="M60" s="59" t="s">
        <v>49</v>
      </c>
    </row>
    <row r="61" spans="1:13" s="5" customFormat="1" ht="12.75" customHeight="1" x14ac:dyDescent="0.2">
      <c r="A61" s="95" t="s">
        <v>75</v>
      </c>
      <c r="B61" s="58" t="s">
        <v>84</v>
      </c>
      <c r="C61" s="60">
        <v>1500000</v>
      </c>
      <c r="D61" s="62"/>
      <c r="E61" s="62">
        <f>1459641.77+44695</f>
        <v>1504336.77</v>
      </c>
      <c r="F61" s="45">
        <v>1</v>
      </c>
      <c r="G61" s="45">
        <v>1</v>
      </c>
      <c r="H61" s="46">
        <v>1</v>
      </c>
      <c r="I61" s="46" t="s">
        <v>36</v>
      </c>
      <c r="J61" s="46">
        <v>20000</v>
      </c>
      <c r="K61" s="46" t="s">
        <v>31</v>
      </c>
      <c r="L61" s="47" t="s">
        <v>67</v>
      </c>
      <c r="M61" s="59" t="s">
        <v>68</v>
      </c>
    </row>
    <row r="62" spans="1:13" s="5" customFormat="1" ht="12.75" customHeight="1" x14ac:dyDescent="0.2">
      <c r="A62" s="95" t="s">
        <v>74</v>
      </c>
      <c r="B62" s="92" t="s">
        <v>69</v>
      </c>
      <c r="C62" s="100">
        <v>1007525.12</v>
      </c>
      <c r="D62" s="101">
        <v>2423.48</v>
      </c>
      <c r="E62" s="101">
        <f>400220.73+604572.56+2423.48</f>
        <v>1007216.77</v>
      </c>
      <c r="F62" s="96">
        <v>1</v>
      </c>
      <c r="G62" s="96">
        <v>1</v>
      </c>
      <c r="H62" s="97">
        <v>627</v>
      </c>
      <c r="I62" s="97" t="s">
        <v>32</v>
      </c>
      <c r="J62" s="97">
        <v>350</v>
      </c>
      <c r="K62" s="97" t="s">
        <v>31</v>
      </c>
      <c r="L62" s="98" t="s">
        <v>81</v>
      </c>
      <c r="M62" s="59" t="s">
        <v>68</v>
      </c>
    </row>
    <row r="63" spans="1:13" s="5" customFormat="1" ht="12.75" customHeight="1" x14ac:dyDescent="0.2">
      <c r="A63" s="95" t="s">
        <v>73</v>
      </c>
      <c r="B63" s="92" t="s">
        <v>70</v>
      </c>
      <c r="C63" s="100">
        <v>2018596.96</v>
      </c>
      <c r="D63" s="101">
        <v>3764.78</v>
      </c>
      <c r="E63" s="101">
        <f>801787.28+1205296.39+5827.7+3764.78</f>
        <v>2016676.15</v>
      </c>
      <c r="F63" s="96">
        <v>1</v>
      </c>
      <c r="G63" s="96">
        <v>1</v>
      </c>
      <c r="H63" s="97">
        <v>1885</v>
      </c>
      <c r="I63" s="97" t="s">
        <v>30</v>
      </c>
      <c r="J63" s="97">
        <v>864</v>
      </c>
      <c r="K63" s="97" t="s">
        <v>31</v>
      </c>
      <c r="L63" s="98" t="s">
        <v>81</v>
      </c>
      <c r="M63" s="59" t="s">
        <v>68</v>
      </c>
    </row>
    <row r="64" spans="1:13" s="5" customFormat="1" ht="12.75" customHeight="1" x14ac:dyDescent="0.2">
      <c r="A64" s="95" t="s">
        <v>78</v>
      </c>
      <c r="B64" s="93" t="s">
        <v>146</v>
      </c>
      <c r="C64" s="100">
        <v>5228457.08</v>
      </c>
      <c r="D64" s="101">
        <v>23465.37</v>
      </c>
      <c r="E64" s="101">
        <f>1568537.13+1432424.26+1542719.39+683232.22+23465.37</f>
        <v>5250378.3699999992</v>
      </c>
      <c r="F64" s="96">
        <v>1</v>
      </c>
      <c r="G64" s="96">
        <v>1</v>
      </c>
      <c r="H64" s="97">
        <v>6500</v>
      </c>
      <c r="I64" s="97" t="s">
        <v>32</v>
      </c>
      <c r="J64" s="97">
        <v>750</v>
      </c>
      <c r="K64" s="97" t="s">
        <v>31</v>
      </c>
      <c r="L64" s="98" t="s">
        <v>81</v>
      </c>
      <c r="M64" s="59" t="s">
        <v>68</v>
      </c>
    </row>
    <row r="65" spans="1:13" s="5" customFormat="1" ht="12.75" customHeight="1" x14ac:dyDescent="0.2">
      <c r="A65" s="95" t="s">
        <v>79</v>
      </c>
      <c r="B65" s="93" t="s">
        <v>71</v>
      </c>
      <c r="C65" s="100">
        <v>2176807.33</v>
      </c>
      <c r="D65" s="101">
        <v>5713.13</v>
      </c>
      <c r="E65" s="101">
        <f>844903.13+740625.79+773998.67+5225.09+5713.13</f>
        <v>2370465.8099999996</v>
      </c>
      <c r="F65" s="99">
        <v>1</v>
      </c>
      <c r="G65" s="99">
        <v>1</v>
      </c>
      <c r="H65" s="97">
        <v>100</v>
      </c>
      <c r="I65" s="97" t="s">
        <v>32</v>
      </c>
      <c r="J65" s="97">
        <v>565</v>
      </c>
      <c r="K65" s="97" t="s">
        <v>31</v>
      </c>
      <c r="L65" s="98" t="s">
        <v>81</v>
      </c>
      <c r="M65" s="59" t="s">
        <v>49</v>
      </c>
    </row>
    <row r="66" spans="1:13" s="5" customFormat="1" ht="12.75" customHeight="1" x14ac:dyDescent="0.2">
      <c r="A66" s="95" t="s">
        <v>80</v>
      </c>
      <c r="B66" s="93" t="s">
        <v>72</v>
      </c>
      <c r="C66" s="100">
        <v>639536.41</v>
      </c>
      <c r="D66" s="101"/>
      <c r="E66" s="101">
        <f>191860.93+173125.46+270141.51+3855.94</f>
        <v>638983.84</v>
      </c>
      <c r="F66" s="99">
        <v>1</v>
      </c>
      <c r="G66" s="99">
        <v>1</v>
      </c>
      <c r="H66" s="97">
        <v>431.5</v>
      </c>
      <c r="I66" s="97" t="s">
        <v>32</v>
      </c>
      <c r="J66" s="97">
        <v>400</v>
      </c>
      <c r="K66" s="97" t="s">
        <v>31</v>
      </c>
      <c r="L66" s="98" t="s">
        <v>81</v>
      </c>
      <c r="M66" s="59" t="s">
        <v>68</v>
      </c>
    </row>
    <row r="67" spans="1:13" s="5" customFormat="1" ht="12.75" customHeight="1" x14ac:dyDescent="0.2">
      <c r="A67" s="95" t="s">
        <v>106</v>
      </c>
      <c r="B67" s="93" t="s">
        <v>120</v>
      </c>
      <c r="C67" s="100">
        <v>1932329.4</v>
      </c>
      <c r="D67" s="101">
        <v>1352630.59</v>
      </c>
      <c r="E67" s="101">
        <f>781942.64+1352630.59</f>
        <v>2134573.23</v>
      </c>
      <c r="F67" s="99">
        <v>1</v>
      </c>
      <c r="G67" s="99">
        <v>1</v>
      </c>
      <c r="H67" s="97">
        <v>990</v>
      </c>
      <c r="I67" s="97" t="s">
        <v>32</v>
      </c>
      <c r="J67" s="97">
        <v>742</v>
      </c>
      <c r="K67" s="97" t="s">
        <v>119</v>
      </c>
      <c r="L67" s="98" t="s">
        <v>121</v>
      </c>
      <c r="M67" s="59" t="s">
        <v>49</v>
      </c>
    </row>
    <row r="68" spans="1:13" s="5" customFormat="1" ht="12.75" customHeight="1" x14ac:dyDescent="0.2">
      <c r="A68" s="95" t="s">
        <v>107</v>
      </c>
      <c r="B68" s="93" t="s">
        <v>108</v>
      </c>
      <c r="C68" s="100">
        <v>1027491.56</v>
      </c>
      <c r="D68" s="101"/>
      <c r="E68" s="101">
        <v>308247.46999999997</v>
      </c>
      <c r="F68" s="99">
        <v>0.2</v>
      </c>
      <c r="G68" s="99">
        <v>0.3</v>
      </c>
      <c r="H68" s="97">
        <v>106</v>
      </c>
      <c r="I68" s="97" t="s">
        <v>32</v>
      </c>
      <c r="J68" s="97">
        <v>300</v>
      </c>
      <c r="K68" s="97" t="s">
        <v>119</v>
      </c>
      <c r="L68" s="98" t="s">
        <v>81</v>
      </c>
      <c r="M68" s="59" t="s">
        <v>68</v>
      </c>
    </row>
    <row r="69" spans="1:13" s="5" customFormat="1" ht="12.75" customHeight="1" x14ac:dyDescent="0.2">
      <c r="A69" s="95" t="s">
        <v>109</v>
      </c>
      <c r="B69" s="93" t="s">
        <v>110</v>
      </c>
      <c r="C69" s="100">
        <v>2121394.7000000002</v>
      </c>
      <c r="D69" s="101"/>
      <c r="E69" s="101">
        <v>1659495.23</v>
      </c>
      <c r="F69" s="99">
        <v>0.8</v>
      </c>
      <c r="G69" s="99">
        <v>0.8</v>
      </c>
      <c r="H69" s="97">
        <v>2145</v>
      </c>
      <c r="I69" s="97" t="s">
        <v>30</v>
      </c>
      <c r="J69" s="97">
        <v>1292</v>
      </c>
      <c r="K69" s="97" t="s">
        <v>119</v>
      </c>
      <c r="L69" s="98" t="s">
        <v>81</v>
      </c>
      <c r="M69" s="59" t="s">
        <v>68</v>
      </c>
    </row>
    <row r="70" spans="1:13" s="5" customFormat="1" ht="12.75" customHeight="1" x14ac:dyDescent="0.2">
      <c r="A70" s="95" t="s">
        <v>111</v>
      </c>
      <c r="B70" s="93" t="s">
        <v>112</v>
      </c>
      <c r="C70" s="100">
        <v>1706108.08</v>
      </c>
      <c r="D70" s="101">
        <v>511832.43</v>
      </c>
      <c r="E70" s="101">
        <v>511832.43</v>
      </c>
      <c r="F70" s="99">
        <v>0</v>
      </c>
      <c r="G70" s="99">
        <v>0</v>
      </c>
      <c r="H70" s="97">
        <v>2120</v>
      </c>
      <c r="I70" s="97" t="s">
        <v>32</v>
      </c>
      <c r="J70" s="97">
        <v>11864</v>
      </c>
      <c r="K70" s="97" t="s">
        <v>119</v>
      </c>
      <c r="L70" s="98" t="s">
        <v>81</v>
      </c>
      <c r="M70" s="59" t="s">
        <v>68</v>
      </c>
    </row>
    <row r="71" spans="1:13" s="5" customFormat="1" ht="12.75" customHeight="1" x14ac:dyDescent="0.2">
      <c r="A71" s="95" t="s">
        <v>113</v>
      </c>
      <c r="B71" s="93" t="s">
        <v>114</v>
      </c>
      <c r="C71" s="100">
        <v>1970778.56</v>
      </c>
      <c r="D71" s="101">
        <v>729542</v>
      </c>
      <c r="E71" s="101">
        <f>591233.57+729542</f>
        <v>1320775.5699999998</v>
      </c>
      <c r="F71" s="99">
        <v>0.7</v>
      </c>
      <c r="G71" s="99">
        <v>0.7</v>
      </c>
      <c r="H71" s="97">
        <v>700</v>
      </c>
      <c r="I71" s="97" t="s">
        <v>30</v>
      </c>
      <c r="J71" s="97">
        <v>11864</v>
      </c>
      <c r="K71" s="97" t="s">
        <v>119</v>
      </c>
      <c r="L71" s="98" t="s">
        <v>81</v>
      </c>
      <c r="M71" s="59" t="s">
        <v>68</v>
      </c>
    </row>
    <row r="72" spans="1:13" s="5" customFormat="1" ht="12.75" customHeight="1" x14ac:dyDescent="0.2">
      <c r="A72" s="95" t="s">
        <v>115</v>
      </c>
      <c r="B72" s="93" t="s">
        <v>116</v>
      </c>
      <c r="C72" s="100">
        <v>2413705.08</v>
      </c>
      <c r="D72" s="101">
        <v>478110.91</v>
      </c>
      <c r="E72" s="101">
        <f>724111.52+478110.91</f>
        <v>1202222.43</v>
      </c>
      <c r="F72" s="99">
        <v>0.5</v>
      </c>
      <c r="G72" s="99">
        <v>0.5</v>
      </c>
      <c r="H72" s="97">
        <v>3450</v>
      </c>
      <c r="I72" s="97" t="s">
        <v>32</v>
      </c>
      <c r="J72" s="97">
        <v>359</v>
      </c>
      <c r="K72" s="97" t="s">
        <v>119</v>
      </c>
      <c r="L72" s="98" t="s">
        <v>81</v>
      </c>
      <c r="M72" s="59" t="s">
        <v>68</v>
      </c>
    </row>
    <row r="73" spans="1:13" s="5" customFormat="1" ht="12.75" customHeight="1" x14ac:dyDescent="0.2">
      <c r="A73" s="95" t="s">
        <v>117</v>
      </c>
      <c r="B73" s="50" t="s">
        <v>118</v>
      </c>
      <c r="C73" s="51">
        <v>1454274.94</v>
      </c>
      <c r="D73" s="60">
        <v>649560.94999999995</v>
      </c>
      <c r="E73" s="60">
        <f>436282.48+649560.95</f>
        <v>1085843.43</v>
      </c>
      <c r="F73" s="64">
        <v>0.77</v>
      </c>
      <c r="G73" s="64">
        <v>0.77</v>
      </c>
      <c r="H73" s="46">
        <v>1042.28</v>
      </c>
      <c r="I73" s="46" t="s">
        <v>32</v>
      </c>
      <c r="J73" s="46">
        <v>233</v>
      </c>
      <c r="K73" s="97" t="s">
        <v>119</v>
      </c>
      <c r="L73" s="98" t="s">
        <v>81</v>
      </c>
      <c r="M73" s="59" t="s">
        <v>68</v>
      </c>
    </row>
    <row r="74" spans="1:13" s="5" customFormat="1" ht="12.75" customHeight="1" x14ac:dyDescent="0.2">
      <c r="A74" s="95" t="s">
        <v>136</v>
      </c>
      <c r="B74" s="50" t="s">
        <v>145</v>
      </c>
      <c r="C74" s="51">
        <v>1529513.26</v>
      </c>
      <c r="D74" s="60">
        <v>458853.97</v>
      </c>
      <c r="E74" s="60">
        <v>458853.97</v>
      </c>
      <c r="F74" s="64">
        <v>0.2</v>
      </c>
      <c r="G74" s="64">
        <v>0.3</v>
      </c>
      <c r="H74" s="46">
        <v>1030</v>
      </c>
      <c r="I74" s="46" t="s">
        <v>32</v>
      </c>
      <c r="J74" s="46">
        <v>200</v>
      </c>
      <c r="K74" s="97" t="s">
        <v>119</v>
      </c>
      <c r="L74" s="98" t="s">
        <v>81</v>
      </c>
      <c r="M74" s="59" t="s">
        <v>59</v>
      </c>
    </row>
    <row r="75" spans="1:13" s="5" customFormat="1" ht="12.75" customHeight="1" thickBot="1" x14ac:dyDescent="0.25">
      <c r="A75" s="49"/>
      <c r="B75" s="50"/>
      <c r="C75" s="51"/>
      <c r="D75" s="60"/>
      <c r="E75" s="60"/>
      <c r="F75" s="64"/>
      <c r="G75" s="64"/>
      <c r="H75" s="46"/>
      <c r="I75" s="46"/>
      <c r="J75" s="46"/>
      <c r="K75" s="46"/>
      <c r="L75" s="47"/>
      <c r="M75" s="65"/>
    </row>
    <row r="76" spans="1:13" ht="12.75" customHeight="1" thickBot="1" x14ac:dyDescent="0.25">
      <c r="A76" s="66"/>
      <c r="B76" s="67"/>
      <c r="C76" s="68">
        <f>C8</f>
        <v>29650304.899999999</v>
      </c>
      <c r="D76" s="68">
        <f>D8</f>
        <v>6498936.0700000003</v>
      </c>
      <c r="E76" s="68">
        <f>E8</f>
        <v>25188549.539999995</v>
      </c>
      <c r="F76" s="69"/>
      <c r="G76" s="69"/>
      <c r="H76" s="69"/>
      <c r="I76" s="67"/>
      <c r="J76" s="67"/>
      <c r="K76" s="67"/>
      <c r="L76" s="70"/>
      <c r="M76" s="71"/>
    </row>
    <row r="77" spans="1:13" ht="12.75" customHeight="1" x14ac:dyDescent="0.2">
      <c r="A77" s="72"/>
      <c r="B77" s="72"/>
      <c r="C77" s="73"/>
      <c r="D77" s="74"/>
      <c r="E77" s="74"/>
      <c r="F77" s="75"/>
      <c r="G77" s="75"/>
      <c r="H77" s="75"/>
      <c r="I77" s="76"/>
      <c r="J77" s="76"/>
      <c r="K77" s="76"/>
      <c r="L77" s="76"/>
      <c r="M77" s="76"/>
    </row>
    <row r="78" spans="1:13" ht="12.75" customHeight="1" x14ac:dyDescent="0.2">
      <c r="A78" s="72"/>
      <c r="B78" s="72" t="s">
        <v>38</v>
      </c>
      <c r="C78" s="73"/>
      <c r="D78" s="74"/>
      <c r="E78" s="74"/>
      <c r="F78" s="75"/>
      <c r="G78" s="75"/>
      <c r="H78" s="75"/>
      <c r="I78" s="76"/>
      <c r="J78" s="76"/>
      <c r="K78" s="76"/>
      <c r="L78" s="76"/>
      <c r="M78" s="76"/>
    </row>
    <row r="79" spans="1:13" ht="12.75" customHeight="1" x14ac:dyDescent="0.2">
      <c r="A79" s="72"/>
      <c r="B79" s="72"/>
      <c r="C79" s="73"/>
      <c r="D79" s="74"/>
      <c r="E79" s="74"/>
      <c r="F79" s="75"/>
      <c r="G79" s="75"/>
      <c r="H79" s="75"/>
      <c r="I79" s="76"/>
      <c r="J79" s="76"/>
      <c r="K79" s="76"/>
      <c r="L79" s="76"/>
      <c r="M79" s="76"/>
    </row>
    <row r="80" spans="1:13" ht="12.75" customHeight="1" x14ac:dyDescent="0.2">
      <c r="A80" s="72"/>
      <c r="B80" s="72"/>
      <c r="C80" s="73"/>
      <c r="D80" s="74"/>
      <c r="E80" s="74"/>
      <c r="F80" s="75"/>
      <c r="G80" s="75"/>
      <c r="H80" s="75"/>
      <c r="I80" s="76"/>
      <c r="J80" s="76"/>
      <c r="K80" s="76"/>
      <c r="L80" s="76"/>
      <c r="M80" s="76"/>
    </row>
    <row r="81" spans="1:13" ht="12.75" customHeight="1" x14ac:dyDescent="0.2">
      <c r="A81" s="72"/>
      <c r="B81" s="72"/>
      <c r="C81" s="73"/>
      <c r="D81" s="74"/>
      <c r="E81" s="74"/>
      <c r="F81" s="75"/>
      <c r="G81" s="75"/>
      <c r="H81" s="75"/>
      <c r="I81" s="76"/>
      <c r="J81" s="76"/>
      <c r="K81" s="76"/>
      <c r="L81" s="76"/>
      <c r="M81" s="76"/>
    </row>
    <row r="82" spans="1:13" ht="12.75" customHeight="1" x14ac:dyDescent="0.2">
      <c r="A82" s="72"/>
      <c r="B82" s="72"/>
      <c r="C82" s="73"/>
      <c r="D82" s="74"/>
      <c r="E82" s="74"/>
      <c r="F82" s="75"/>
      <c r="G82" s="75"/>
      <c r="H82" s="75"/>
      <c r="I82" s="76"/>
      <c r="J82" s="76"/>
      <c r="K82" s="76"/>
      <c r="L82" s="76"/>
      <c r="M82" s="76"/>
    </row>
    <row r="84" spans="1:13" ht="12.75" customHeight="1" x14ac:dyDescent="0.2">
      <c r="A84" s="72"/>
      <c r="B84" s="72" t="s">
        <v>39</v>
      </c>
      <c r="C84" s="77" t="s">
        <v>40</v>
      </c>
      <c r="D84" s="78"/>
      <c r="E84" s="79"/>
      <c r="F84" s="76"/>
      <c r="G84" s="76"/>
      <c r="H84" s="76" t="s">
        <v>41</v>
      </c>
      <c r="J84" s="76"/>
      <c r="K84" s="76"/>
      <c r="L84" s="76"/>
      <c r="M84" s="76"/>
    </row>
    <row r="85" spans="1:13" ht="12.75" customHeight="1" x14ac:dyDescent="0.2">
      <c r="B85" s="1" t="s">
        <v>42</v>
      </c>
      <c r="C85" s="115" t="s">
        <v>43</v>
      </c>
      <c r="D85" s="115"/>
      <c r="E85" s="115"/>
      <c r="H85" s="116" t="s">
        <v>44</v>
      </c>
      <c r="I85" s="116"/>
      <c r="J85" s="116"/>
      <c r="K85" s="116"/>
      <c r="L85" s="80"/>
      <c r="M85" s="80"/>
    </row>
    <row r="86" spans="1:13" ht="12.75" customHeight="1" x14ac:dyDescent="0.2">
      <c r="B86" s="81" t="s">
        <v>45</v>
      </c>
      <c r="C86" s="117" t="s">
        <v>46</v>
      </c>
      <c r="D86" s="117"/>
      <c r="E86" s="117"/>
      <c r="F86" s="118"/>
      <c r="G86" s="118"/>
      <c r="H86" s="118"/>
      <c r="I86" s="82" t="s">
        <v>47</v>
      </c>
      <c r="J86" s="83"/>
      <c r="K86" s="83"/>
      <c r="L86" s="83"/>
      <c r="M86" s="83"/>
    </row>
  </sheetData>
  <mergeCells count="11">
    <mergeCell ref="C85:E85"/>
    <mergeCell ref="H85:K85"/>
    <mergeCell ref="C86:E86"/>
    <mergeCell ref="F86:H86"/>
    <mergeCell ref="A1:M1"/>
    <mergeCell ref="E3:I3"/>
    <mergeCell ref="F4:G4"/>
    <mergeCell ref="H4:K4"/>
    <mergeCell ref="F5:G5"/>
    <mergeCell ref="H5:I5"/>
    <mergeCell ref="J5:K5"/>
  </mergeCells>
  <printOptions horizontalCentered="1"/>
  <pageMargins left="0" right="0" top="0.39370078740157483" bottom="0" header="0" footer="0"/>
  <pageSetup scale="65" orientation="landscape" verticalDpi="300" r:id="rId1"/>
  <headerFooter alignWithMargins="0"/>
  <ignoredErrors>
    <ignoredError sqref="E66:E67 E62 E63:E6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Anexo13</vt:lpstr>
      <vt:lpstr>Anexo13!Títulos_a_imprimir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dc:creator>
  <cp:lastModifiedBy>Ruben Dario</cp:lastModifiedBy>
  <cp:lastPrinted>2018-01-12T21:46:05Z</cp:lastPrinted>
  <dcterms:created xsi:type="dcterms:W3CDTF">2016-08-17T17:38:47Z</dcterms:created>
  <dcterms:modified xsi:type="dcterms:W3CDTF">2018-03-07T18:45:26Z</dcterms:modified>
</cp:coreProperties>
</file>