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7365"/>
  </bookViews>
  <sheets>
    <sheet name="PROGRAMA FAIS" sheetId="1" r:id="rId1"/>
    <sheet name="PROGRAMA FEDERAL PROAGUA" sheetId="2" r:id="rId2"/>
  </sheets>
  <externalReferences>
    <externalReference r:id="rId3"/>
    <externalReference r:id="rId4"/>
  </externalReferences>
  <definedNames>
    <definedName name="_xlnm.Print_Area" localSheetId="0">'PROGRAMA FAIS'!$A$1:$K$398</definedName>
    <definedName name="_xlnm.Print_Area" localSheetId="1">'PROGRAMA FEDERAL PROAGUA'!$A$1:$K$28</definedName>
    <definedName name="TITULO">'[1]TESORERIA(5)'!$A$1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5" i="1"/>
  <c r="D35" s="1"/>
  <c r="D19" i="2"/>
  <c r="D20"/>
  <c r="D18"/>
  <c r="D22" s="1"/>
  <c r="I20"/>
  <c r="F20"/>
  <c r="J20" s="1"/>
  <c r="K20" s="1"/>
  <c r="E20"/>
  <c r="I19"/>
  <c r="F19"/>
  <c r="F22" s="1"/>
  <c r="E19"/>
  <c r="E22" s="1"/>
  <c r="J18"/>
  <c r="I18"/>
  <c r="E362" i="1"/>
  <c r="J362" s="1"/>
  <c r="K18" i="2" l="1"/>
  <c r="J19"/>
  <c r="K19" s="1"/>
  <c r="I174" i="1"/>
  <c r="I175"/>
  <c r="I319"/>
  <c r="I293"/>
  <c r="J265"/>
  <c r="I262"/>
  <c r="I265"/>
  <c r="I261"/>
  <c r="I263"/>
  <c r="I264"/>
  <c r="J174"/>
  <c r="J175"/>
  <c r="I173"/>
  <c r="I142"/>
  <c r="J142"/>
  <c r="I143"/>
  <c r="I144"/>
  <c r="I145"/>
  <c r="J141"/>
  <c r="I141"/>
  <c r="I112"/>
  <c r="I113"/>
  <c r="I114"/>
  <c r="J114"/>
  <c r="I115"/>
  <c r="I111"/>
  <c r="I36"/>
  <c r="I37"/>
  <c r="J37"/>
  <c r="I38"/>
  <c r="J38"/>
  <c r="I39"/>
  <c r="J39"/>
  <c r="I40"/>
  <c r="J40"/>
  <c r="I41"/>
  <c r="J41"/>
  <c r="I42"/>
  <c r="J42"/>
  <c r="I43"/>
  <c r="I44"/>
  <c r="K44" s="1"/>
  <c r="I45"/>
  <c r="J45"/>
  <c r="I46"/>
  <c r="J46"/>
  <c r="I47"/>
  <c r="J47"/>
  <c r="I48"/>
  <c r="J48"/>
  <c r="J35"/>
  <c r="I35"/>
  <c r="F113"/>
  <c r="J113" s="1"/>
  <c r="E394"/>
  <c r="E269"/>
  <c r="E179"/>
  <c r="H179"/>
  <c r="G179"/>
  <c r="E150"/>
  <c r="H150"/>
  <c r="G150"/>
  <c r="H117"/>
  <c r="G117"/>
  <c r="H50"/>
  <c r="G50"/>
  <c r="I352"/>
  <c r="J352"/>
  <c r="I353"/>
  <c r="J353"/>
  <c r="I354"/>
  <c r="J354"/>
  <c r="K354" s="1"/>
  <c r="F328"/>
  <c r="I323"/>
  <c r="I321"/>
  <c r="E295"/>
  <c r="K352" l="1"/>
  <c r="K175"/>
  <c r="K46"/>
  <c r="K35"/>
  <c r="K141"/>
  <c r="K353"/>
  <c r="K38"/>
  <c r="K39"/>
  <c r="K113"/>
  <c r="K142"/>
  <c r="K265"/>
  <c r="K114"/>
  <c r="K174"/>
  <c r="K41"/>
  <c r="K42"/>
  <c r="K40"/>
  <c r="K47"/>
  <c r="K45"/>
  <c r="K48"/>
  <c r="K37"/>
  <c r="F260" l="1"/>
  <c r="F263"/>
  <c r="J263" s="1"/>
  <c r="K263" s="1"/>
  <c r="F262"/>
  <c r="J262" s="1"/>
  <c r="K262" s="1"/>
  <c r="F261"/>
  <c r="J261" s="1"/>
  <c r="K261" s="1"/>
  <c r="H260"/>
  <c r="G260"/>
  <c r="G269" s="1"/>
  <c r="F173"/>
  <c r="F145"/>
  <c r="J145" s="1"/>
  <c r="K145" s="1"/>
  <c r="F144"/>
  <c r="J144" s="1"/>
  <c r="K144" s="1"/>
  <c r="F115"/>
  <c r="J115" s="1"/>
  <c r="K115" s="1"/>
  <c r="F112"/>
  <c r="E112"/>
  <c r="F43"/>
  <c r="J43" s="1"/>
  <c r="K43" s="1"/>
  <c r="H269" l="1"/>
  <c r="I260"/>
  <c r="J112"/>
  <c r="K112" s="1"/>
  <c r="J173"/>
  <c r="K173" s="1"/>
  <c r="F179"/>
  <c r="F269"/>
  <c r="J260"/>
  <c r="K260" l="1"/>
  <c r="B373"/>
  <c r="B340"/>
  <c r="B307"/>
  <c r="B281"/>
  <c r="B248"/>
  <c r="B216"/>
  <c r="B190"/>
  <c r="B161"/>
  <c r="B129"/>
  <c r="E206"/>
  <c r="F293" l="1"/>
  <c r="F143"/>
  <c r="E111"/>
  <c r="F111"/>
  <c r="F36"/>
  <c r="E36"/>
  <c r="E50" s="1"/>
  <c r="J111" l="1"/>
  <c r="K111" s="1"/>
  <c r="F117"/>
  <c r="J143"/>
  <c r="K143" s="1"/>
  <c r="F150"/>
  <c r="J150" s="1"/>
  <c r="J36"/>
  <c r="K36" s="1"/>
  <c r="F50"/>
  <c r="F295"/>
  <c r="J293"/>
  <c r="K293" s="1"/>
  <c r="I269"/>
  <c r="E117"/>
  <c r="J269"/>
  <c r="I50"/>
  <c r="I150"/>
  <c r="I117"/>
  <c r="K269" l="1"/>
  <c r="K150"/>
  <c r="J117"/>
  <c r="K117" s="1"/>
  <c r="J50"/>
  <c r="E397" l="1"/>
  <c r="D353"/>
  <c r="D264"/>
  <c r="D202"/>
  <c r="D352"/>
  <c r="D354"/>
  <c r="D44"/>
  <c r="D48"/>
  <c r="D45"/>
  <c r="D263"/>
  <c r="D144"/>
  <c r="D115"/>
  <c r="D46"/>
  <c r="D265"/>
  <c r="D145"/>
  <c r="D112"/>
  <c r="D43"/>
  <c r="D47"/>
  <c r="D389"/>
  <c r="D293"/>
  <c r="D295" s="1"/>
  <c r="D228"/>
  <c r="D237" s="1"/>
  <c r="D173"/>
  <c r="D113"/>
  <c r="D39"/>
  <c r="D142"/>
  <c r="D41"/>
  <c r="D385"/>
  <c r="D386"/>
  <c r="D174"/>
  <c r="D38"/>
  <c r="D388"/>
  <c r="D262"/>
  <c r="D203"/>
  <c r="D143"/>
  <c r="D114"/>
  <c r="D40"/>
  <c r="D387"/>
  <c r="D261"/>
  <c r="D175"/>
  <c r="D37"/>
  <c r="D260"/>
  <c r="D141"/>
  <c r="D42"/>
  <c r="D111"/>
  <c r="D36"/>
  <c r="D50" l="1"/>
  <c r="D150"/>
  <c r="D117"/>
  <c r="D206"/>
  <c r="D394"/>
  <c r="D269"/>
  <c r="D179"/>
  <c r="H361" l="1"/>
  <c r="G361"/>
  <c r="E361"/>
  <c r="J361" s="1"/>
  <c r="K361" s="1"/>
  <c r="H328"/>
  <c r="G328"/>
  <c r="I325"/>
  <c r="E325"/>
  <c r="D325" s="1"/>
  <c r="I324"/>
  <c r="E324"/>
  <c r="E323"/>
  <c r="I322"/>
  <c r="E322"/>
  <c r="E321"/>
  <c r="D321" s="1"/>
  <c r="I320"/>
  <c r="E320"/>
  <c r="D320" s="1"/>
  <c r="E319"/>
  <c r="E237"/>
  <c r="E86"/>
  <c r="J319" l="1"/>
  <c r="K319" s="1"/>
  <c r="E328"/>
  <c r="D319"/>
  <c r="D323"/>
  <c r="J323"/>
  <c r="K323" s="1"/>
  <c r="J320"/>
  <c r="K320" s="1"/>
  <c r="J322"/>
  <c r="D322"/>
  <c r="J324"/>
  <c r="K324" s="1"/>
  <c r="D324"/>
  <c r="K322"/>
  <c r="D86"/>
  <c r="D361"/>
  <c r="D362" s="1"/>
  <c r="G362"/>
  <c r="J321"/>
  <c r="K321" s="1"/>
  <c r="J325"/>
  <c r="K325" s="1"/>
  <c r="H362"/>
  <c r="D328" l="1"/>
  <c r="I362"/>
  <c r="K362" s="1"/>
  <c r="K50"/>
  <c r="F403"/>
</calcChain>
</file>

<file path=xl/sharedStrings.xml><?xml version="1.0" encoding="utf-8"?>
<sst xmlns="http://schemas.openxmlformats.org/spreadsheetml/2006/main" count="559" uniqueCount="144">
  <si>
    <t>PRESUPUESTO DE EGRESOS MUNICIPAL 2020</t>
  </si>
  <si>
    <t>OBJETIVOS Y METAS</t>
  </si>
  <si>
    <t>MUNICIPIO DE:</t>
  </si>
  <si>
    <t>ETCHOJOA, SONORA</t>
  </si>
  <si>
    <t>PERIODO:</t>
  </si>
  <si>
    <t>PROGRAMA:</t>
  </si>
  <si>
    <t>PY AGUA POTABLE EN ZONAS RURALES</t>
  </si>
  <si>
    <t>SUBPROGRAMA:</t>
  </si>
  <si>
    <t xml:space="preserve">01 REHABILITACION (MEJORAMIENTO) </t>
  </si>
  <si>
    <t>DEPENDENCIA:</t>
  </si>
  <si>
    <t xml:space="preserve">DOS DIRECCION DE OBRAS PUBLICAS </t>
  </si>
  <si>
    <t>UNIDAD RESPONSABLE:</t>
  </si>
  <si>
    <t>OBJETIVO:</t>
  </si>
  <si>
    <t>REALIZAR OBRAS DE AGUA POTABLE MEDIANTE EL MEJORAMIENTO, AMPLIACIÓN Y CONSTRUCCION DEL SISTEMA GENERAL MUNICIPAL  DE LOS DIFERENTES  SUBSISTEMAS QUE PROPORCIONAN EL SERVICIO A LAS LOCALIDADES RURALES PARA SUMINISTAR EL RECURSO CON CALIDAD Y CANTIDAD QUE LA POBLACIÓN REQUIERE.</t>
  </si>
  <si>
    <t xml:space="preserve"> METAS</t>
  </si>
  <si>
    <t>METAS</t>
  </si>
  <si>
    <t>UNIDAD DE MEDIDA</t>
  </si>
  <si>
    <t>PONDERACION</t>
  </si>
  <si>
    <t>GASTO</t>
  </si>
  <si>
    <t>META</t>
  </si>
  <si>
    <t>PORCENTAJE</t>
  </si>
  <si>
    <t>CLAVE</t>
  </si>
  <si>
    <t>DESCRIPCION</t>
  </si>
  <si>
    <t>PRESUPUESTADO</t>
  </si>
  <si>
    <t>EJERCIDO</t>
  </si>
  <si>
    <t>PROGRAMADA</t>
  </si>
  <si>
    <t>REAL</t>
  </si>
  <si>
    <t>E1</t>
  </si>
  <si>
    <t>E2</t>
  </si>
  <si>
    <t>E3</t>
  </si>
  <si>
    <t>OBRA</t>
  </si>
  <si>
    <t>TOTAL DEL GASTO DE LA UNIDAD RESPONSABLE:</t>
  </si>
  <si>
    <t>03: INFRAESTRUCTURA BASICA DE SALUD</t>
  </si>
  <si>
    <t>ABATIR LOS REZAGOS EXISTENTES EN EL RUBRO DE AGUA POTABLE MEDIANTE LA REHABILITACION  DE LOS DIFERENTES  SISTEMAS QUE PROPORCIONAN EL SERVICIO DE ESTE VITAL LIQUIDO</t>
  </si>
  <si>
    <t>E METAS</t>
  </si>
  <si>
    <t xml:space="preserve">P3 ALCANTARILLADO </t>
  </si>
  <si>
    <t xml:space="preserve">03 CONSTRUCCION, REHABILITACION Y AMPLIACION </t>
  </si>
  <si>
    <t>AMPLIAR Y REHABILITAR  EL SERVICIO DE DRENAJE SANITARIO, CON EL FIN DE LOGRAR  UNA COBERTURA MAS AMPLIA A MAYOR NUMERO DE HABITANTES, CON EL FIN DE ABATIR EL INDICE DE REZZGO EXISTENTE EN EL MUNICIPIO DE ESTE TAN IMPORTANTE SERVICIO BASICO</t>
  </si>
  <si>
    <t>EVALUACION  DE METAS</t>
  </si>
  <si>
    <t>PA URBANIZACION MUNICIPAL</t>
  </si>
  <si>
    <t>03 CONSTRUCCION</t>
  </si>
  <si>
    <t>PROPORCIONAR A LA POBLACION EN GENERAL  OBRAS INCLUIDAS DENTRO DEL RUBRO DE URBANIZACION MUNICIPAL, QUE VENGAN A REFORZAR LA INFRAESTRUCTURA PUBLICA  CON EL FIN DE BRINDAR A LA POBLACION MEJORES AREAS URBANAS, Y QUE IMPACTEN EN EL BENEFICIO COLECTIVO DE LA CIUDADANIA.</t>
  </si>
  <si>
    <t>ZU ELECTRIFICACION EN ZONAS RURALES</t>
  </si>
  <si>
    <t>01 AMPLIACION</t>
  </si>
  <si>
    <t xml:space="preserve">REALIZAR OBRAS DE  AMPLIACION DE ENERGIA ELECTRICA EN LOCALIDADES DEL MUNICIPIO DONDE SE CARECE DE ESTE IMPORTANTE SERVICIO BASICO, CON EL FIN DE PROPORCIONAR A LA POBLACION DE UN MEJOR NIVEL DE VIDA </t>
  </si>
  <si>
    <t>SISTEMA</t>
  </si>
  <si>
    <t>PD INFRAESTRUCTURA EDUCATIVA</t>
  </si>
  <si>
    <t>04 REHABILITACION</t>
  </si>
  <si>
    <t>MEJORAR LA INFRAESTRUCTURA BASICA EDUCATIVA CON QUE CUENTA EL MUNICIPIO, CON EL FIN DE PROPORCIONAR A LOS ESTUDIANTES DE ESPACIOS EDUCATIVOS QUE REUNAN LAS CONDICIONES NECESARIAS PARA LOGRAR UNA EDUCACION  DE CALIDAD</t>
  </si>
  <si>
    <t>OBRAS</t>
  </si>
  <si>
    <t>QS ASISTENCIA SOCIAL Y DE SERVICIOS COMUNITARIOS</t>
  </si>
  <si>
    <t>05 REHABILITACIÓN Y EQUPAMIENTO.</t>
  </si>
  <si>
    <t>DOS DIRECCION DE OBRAS PUBLICAS</t>
  </si>
  <si>
    <t>REHABILITACION Y ACONDICIONAMIENTOS  DE ESPACIOS  PUBLICOS.</t>
  </si>
  <si>
    <t xml:space="preserve">REMODELACION Y MANTENIMIENTO DE EDIFICOS PUBLICOS </t>
  </si>
  <si>
    <t>P6 VIVIENDA PROGRESIVA</t>
  </si>
  <si>
    <t>01 MEJORAMIENTO, AMPLIACIÓN Y EQUIPAMIENTO.</t>
  </si>
  <si>
    <t>MEJORAR LA INFRAESTRUCTURA EN EL RUBRO DE VIVIENDA PRINCIPALMENTE EN LAS LOCALIDADES RURALES, CON EL FIN DE MEJORAR EL NIVEL DE VIDA DE SUS HABITANTES Y BRINDARLES MAS SEGURIDAD LOGRANDO CON ESTO ABATIR EL NIVEL DE VULNERABILIDAD ANTE EL AZOTE DE LOS FENOMENOS METEOROLOGICOS.</t>
  </si>
  <si>
    <t>PM CAMINOS RURALES</t>
  </si>
  <si>
    <t>05 REHABILITACION</t>
  </si>
  <si>
    <t>MEJORAR LOS CAMINOS RURALES CON EL FIN DE QUE LA CIUDADANIA  CUENTE CON ACCESOS  EN BUENAS CONDICIONES PARA EFICIENTAR EL TRANSITO DE VEHICULOS PARA TRASLADO DE PERSONAS Y  COSECHAS, ASI COMO DE ACCESO DE VEHICULOS DE SERVICIO MEDICO QUE BRINDEN  ATENCION MEDICA A LOS HABITANTES.</t>
  </si>
  <si>
    <t>HW PROMOCION Y EJECUCION DE OBRAS</t>
  </si>
  <si>
    <t>05 CONTROL DE OBRA PUBLICA</t>
  </si>
  <si>
    <t>DOS  DIRECCION DE OBRAS PUBLICAS Y SERVICIOS PUBLICOS</t>
  </si>
  <si>
    <t>SUPERVISAR, VIGILAR Y LLEVAR UN BUEN CONTROL DE LAS DIFERENTES OBRAS DE BENEFICIO SOCIAL QUE  SE REALICEN  EN BENEFICIO DE LA CIUDADANIA</t>
  </si>
  <si>
    <t>ELABORACION DE PROPUESTA DE OBRAS CON RECURSOS DEL FISM (POA)</t>
  </si>
  <si>
    <t>DOCUMENTO</t>
  </si>
  <si>
    <t>ELABORACION Y  PUBLICACION PARA INFORMAR A LA CIUDADANIA SOBRE LAS  ACCIONES A REALIZAR CON RECURSOS DEL FISM DURANTE EL EJERCICIO 2019</t>
  </si>
  <si>
    <t>INFORME</t>
  </si>
  <si>
    <t>ELABORACION DE EXPEDIENTE TECNICO DE OBRA</t>
  </si>
  <si>
    <t>EXPEDIENTE</t>
  </si>
  <si>
    <t xml:space="preserve">SUPERVISION, VIGILAR Y  LLEVAR UN CONTROL DE LAS DIFERENTES OBRAS DE BENEFICIO SOCIAL QUE SE REALICEN DENTRO DEL MUNICIPIO </t>
  </si>
  <si>
    <t>SUPERVISION</t>
  </si>
  <si>
    <t>REALIZAR UN PROGRAMA DE SUPERVISION Y SEGUIMIENTO DE LAS OBRAS A REALIZAR CON RECURSOS DEL FISM CON CARGO A GASTOS INDIRECTOS DEL PROGRAMA.</t>
  </si>
  <si>
    <t>PROGRAMA</t>
  </si>
  <si>
    <t>ELABORACION DE INFORMES TRIMESTRALES SOBRE EL AVANCE DE OBRAS EJECUTADAS</t>
  </si>
  <si>
    <t>ELABORACION Y PUBLICACION DE  OBRAS  PUBLICAS INFORMANDO A LA CIUDADANIA SOBRE LOS RECURSOS EJERCIDOS Y METAS ALCANZADAS AL TERMINO DEL EJERCICIO CON RECURSOS DEL FISM 2019</t>
  </si>
  <si>
    <t>WZ REGULACION Y PRESERVACION ECOLOGICA</t>
  </si>
  <si>
    <t>01 REGULACION Y PRESERVACION DE LA CONTAMINACION DEL AIRE</t>
  </si>
  <si>
    <t xml:space="preserve">ESTABLECER MONITOREO ATMOSFERICO QUE GARANTICE UN DIAGNOSTICO Y VIGILANCIA DEL ESTADO DE LA CALIDAD DEL AIRE  A NIVEL MUNICIPAL, QUE GENERE INFORMACION REAL, VALIDA Y COMPARABLE ENTRE LOS DIFERENTES SITIOS DEL MUNICIPIO, COMO INSTRUMENTO FUNDAMENTAL EN EL ESTABLECIMIENTO DE POLITICAS  AMBIENTALES DE PROTECCION  A LA SALUD DE LA POBLACION Y LOS ECOSISTEMAS. </t>
  </si>
  <si>
    <t>IMPLEMENTAR UN PROGRAMA DE PROTECCION DEL MEDIO AMBIENTE</t>
  </si>
  <si>
    <t>LLEVAR A CABO UN PROGRAMA DE FORESTACION</t>
  </si>
  <si>
    <t>LLEVAR A CABO UN PROGRAMA DE  REFORESTACION EN EL MUNICIPIO</t>
  </si>
  <si>
    <t xml:space="preserve">TOTAL DEL GASTO DE LA UNIDAD RESPONSABLE: RUBRO ECOLOGIA </t>
  </si>
  <si>
    <t>GW DESARROLLO ADMINISTRATIVO MUNICIPAL</t>
  </si>
  <si>
    <t>03 INFORMACION Y SISTEMAS</t>
  </si>
  <si>
    <t>EQUIPAR A LAS DIFERENTES AREAS DE LA ADMINISTRACION MUNICIPAL DE LAS HERRAMIENTAS TECNOLOGICAS  NECESARIAS ASI COMO LA ADECUACION DE LOS ESPACIOS NECESARIOS, CON EL FIN DE CONTAR CON UNA BUENA ORGANIZACIÓN Y CONTROL DE LAS ACCIONES REALIZADAS A FAVOR DE LA CIUDADANIA.</t>
  </si>
  <si>
    <t>MARCO JURÍDICO( ACTUALIZACIÓN DEL PLAN MUNCIPAL DE DESARROLLO )</t>
  </si>
  <si>
    <t>PROMOCIÓN DE PARTICIPACIÓN CIUDADANA</t>
  </si>
  <si>
    <t>ADQUISICIÓN DE SOFTWARE Y HARDWARE</t>
  </si>
  <si>
    <t>ADQUISICIÓN Y CREACIÓN DE SISTEMAS DE INFORMACIÓN</t>
  </si>
  <si>
    <t>ACONDICIONAMIENTO DE ESPACIOS</t>
  </si>
  <si>
    <t>SUBTOTAL DEL GASTO DE LA UNIDAD RESPONSABLE:</t>
  </si>
  <si>
    <t>UNDO T</t>
  </si>
  <si>
    <t>REHABILITACION DE POZO PROFUNDO DE SISTEMA DE AGUA POTABLE, EN LA LOCALIDAD DE MAYOJUZALIT Y CONSTRUCCION Y EQUIPAMIENTO POZO PROFUNDO DE SISTEMA DE AGUA POTABLE EN LA LOCALIDAD DE EL CARRIZAL, MUNICIPIO DE ETCHOJOA, SONORA</t>
  </si>
  <si>
    <t>REHABILITACION DE RED DE AGUA POTABLE EN VARIAS CALLES DE LA LOCALIDAD DE EL SAHUARAL, AMPLIACION DE RED DE AGUA POTABLE EN LA LOCALIDAD DE MIL HECTAREAS Y TOMAS DOMICILIARIAS EN EL CAMPO 13, EN EL MUNICIPIO DE ETCHOJOA SONORA</t>
  </si>
  <si>
    <t>REHABILITACION DE RED DE AGUA POTABLE EN JITONHUECA (HACER CIRCUITOS DE 4")</t>
  </si>
  <si>
    <t>REHABILITACION DE SISTEMA DE DOS POZOS PROFUNDO EN LA LOCALIDAD DE BASCONCOBE</t>
  </si>
  <si>
    <t>REHABILITACION DE SISTEMA DE DRENAJE SANITARIO EN LAS LOCALIDADES DE SAN PEDRO VIEJO, LAS GUAYABAS Y COLONIA NACOZARI; MEJORAMIENTO DE DRENAJE SANITARIO EN LA CALLE ABASOLO DE LA LOCALIDAD DE BACAME NUEVO Y EN SAN PEDRO NUEVO; CONSTRUCCION DE POSZOS DE VISITA EN EMISION A GRAVEDAD DE LA LOCALIDAD DE HUIROACHACA Y EQUIPAMIENTO DE CARCAMO DE BOMBEO DE AGUAS RESIDUALES Y EMISOR A PRESION EN LA LOCALIDAD DE BASCONCOBE MUNICIPIO DE ETCHOJOA, SONORA</t>
  </si>
  <si>
    <t>REHABILITACION DE ALUMBRADO PUBLICO EN LAS COMISARIAS DE EL SAHUARAL, BACOBAMPO Y CHUCARIT, EN EL MUNICIPIO DE ETCHOJOA, SONORA</t>
  </si>
  <si>
    <t>CONSTRUCCION DE 45 CUARTOS DORMITORIO CON BAÑO E INTALACION DE 19 BIODIGESTORES EN LA COMISARIA DE BACOBAMPO Y EN LA CABECERA MUNICIPAL DEL MUNICIPIO DE ETCHOJOA, SONORA</t>
  </si>
  <si>
    <t>CONSTRUCCION DE DOS CUARTOS DORMITORIO CON BAÑO EN LA LOCALIDAD DE BACOBAMPO, MUNICIPIO DE ETCHOJOA, SONORA</t>
  </si>
  <si>
    <t>PEM-16</t>
  </si>
  <si>
    <t>REHABILITACION DE POZO DE SUSTEMA DE AGUA POTABLE, EN LA LOCALIDAD DE BACAJAQUIA, MUNICIPIO DE ETCHOJOA, SONORA</t>
  </si>
  <si>
    <t>REHABILITACION DE POZOS PROFUNDOS DE SISTEMA DE AGUA POTABLE (OXXO), EN LA CABECERA MUNICIPAL DEL MUNICIPIO DE ETCHOJOA, SONORA REHAILITACION DE POZO DEL OXXO (MOTOR Y BOMBA)</t>
  </si>
  <si>
    <t>REHABILITACION DE SISTEMA DE RED DE AGUA POTABLE TINACO, TREN DE DESCARGA Y CASETA EN LA LOCALIDAD DE KILOMETRO 20</t>
  </si>
  <si>
    <t>REHABILITACION DE POZO PROFUNDO DE AGUA POTABLE DE SAN PEDRO NUEVO MUNICIPIO DE ETCHOJOA, SONORA</t>
  </si>
  <si>
    <t>CONSTRUCCION DE 2720 M DE RED DE DRENAJE SANITARIO DE 88 DESCARGAS SANITARIAS EN LA LOCALIDAD DE LA BOCANA, MUNICIPIO DE ETCHOJOA, SONORA</t>
  </si>
  <si>
    <t>CONSTRUCCION DE 2276 M DE EMISOR DE DRENAJE DE LLEGADA A PLANTA DE TRATAMIENTO DE AGUAS RESIDUALES DE 2" Y 226 M DE 12" DE P.V.C.   EN LA LOCALIDAD DE HUITCHACA Y LA  BOCANA MUNICIPIO DE ETCHOJOA, SONORA</t>
  </si>
  <si>
    <t>CONSTRUCCION DE PLANTA DE TRATAMIENTO  DE AGUAS RESIDUALES DE 4.52 LPS PARA LA LOCALIDAD DE HUICHACA Y LA BOCANA, MUNICIPIO DE ETCHOJOA, SONORA</t>
  </si>
  <si>
    <t>REHABILITACION DE CALLES PAVIMENTADAS Y CONSTRUCCION DE REDUCTORES DE VELOCIDAD CON SEÑALETICA EN VARIAS LOCALIDADES DEL MUNICIPIO DE ETCHOJOA, SONORA</t>
  </si>
  <si>
    <t>REHABILITACION DE CALLES Y CAMINOS NO PAVIMENTADOS EN VARIAS LOCALIDADES DEL MUNICIPIO DE ETCHOJOA, SONORA</t>
  </si>
  <si>
    <t>AMPLIACION DE RED DE ENERGIA ELECTRICA EN LAS LOCALIDADES DEL RODEO, BACAME NUEVO, BACAJAQUIA, BACHOCO EL ALTO, MOCHIPACO, MABEJAQUI, VILLA TRES CRUCES, MOCORUA Y BAYAJORIT (SECTOR 4)</t>
  </si>
  <si>
    <t>AMPLIACION DE RED DE AREA DE ENERGIA ELECTRICA EN LA COLONIA BELTRONES, EN LA POBLACION DE ETCHOJOA, SONORA</t>
  </si>
  <si>
    <t>REHABILITACION DE CAMINO NO PAVIMENTADO EN EL TRAMO DE LA CALLE "J" ENTRE LA CALLE 28 Y 27 DE LA COMUNIDAD DE LAS MAYAS, DEL MUNICIPIO DE ETCHOJOA, SONORA</t>
  </si>
  <si>
    <t>CONSTRUCCION DE 49 CUARTOS DORMITORIO CON BAÑO E INSTALACIONDE 33 BIODIGESTORES EN LAS COMISARIAS DE BUAYSIACOBE, CHUCARIT, SAN PEDRO, BASCONCOBE Y LA BOCANA MUNICIPIO DE ETCHOJOA, SONORA</t>
  </si>
  <si>
    <t>REHABILITACION DEL SITEMA ELECTRICO EN POZO PROFUNDO DE LA LOCALIDAD DE LAS PLAYITAS</t>
  </si>
  <si>
    <t xml:space="preserve">CONSTRUCCION DE CERCO PERIMETRAL Y REHABILITACION DE BAÑOS EN LA ESC. PRIMARIA LAZARO CARDENAS EN LA LOCALIDAD DEL ALTO GUAYPARIN </t>
  </si>
  <si>
    <t>MEJORAMIENTO DE RED DRENAJE Y AGUA POTABLE EN BAÑO Y BEBEDEROS DE LA ESCUELA PRIMARIA DE LA LOCALIDAD DE LA VASCONIA</t>
  </si>
  <si>
    <t>REHABILITACION DE RED DE AGUA POTABLE DE LA LOCALIDAD DEL CENTENARIO Y DEL SISTEMA DE POZO PROFUNDO Y AUTOMATIZACION DEL TINACO EN LA LOCALIDAD DE HUIROACHACA Y AMPLIACION DE RED DE AGUA POTABLE DESDE IGLESIA CATOLICA A BOMBA DE LOS PINOS EN LA LOCALIDAD DE LA LINEA DE BASCONCOBE, EN EL MUNICIPIO DE ETCHOJOA, SONORA</t>
  </si>
  <si>
    <t>REHABILITACION DE POZO PROFUNDO DE AGUA POTABLE EN LA LOCALIDAD DE MOCORUA Y CONSTRUCCION DE P0UENTE PEATONAL EN LA LOCALIDAD DE SIETE LEGUAS EN EL MUNICIPIO DE ETCHOJOA, SONORA</t>
  </si>
  <si>
    <t>CONSTRUCCION DE PLANTA POTABILIZADORA PARA MEJORAMIENTO DE LA RED DE AGUA POTABLE EN LA LOCALIDAD DE MAYOCAHUI</t>
  </si>
  <si>
    <t>REHABILITACION DE RED DE AGUA POTABLE EN LA LOCALIDAD DE BUAYSIACOBE</t>
  </si>
  <si>
    <t>REHABILITACION DE LINEA DE CONDUCCION DE AGUA POTABLE DEL POZOP DE CAMPO 9</t>
  </si>
  <si>
    <t>CONSTRUCCION DE POZO PROFUNDO Y EQUIPAMIENTO DE SISTEMA DE AGUA POTABLE DE EL SAHUARAL MUNICIPIO DE ETCHOJOA, SONORA</t>
  </si>
  <si>
    <t>AMPLIACION DE DRENAJE SANITARIO EN LA LOCALIDAD DE CHUCARIT Y EN LA COLONIA JARDINES DE BACOBAMPO, MEJORAMIENTO DE RED DE DENAJE SANITARIO EN LAS COMISAIAS DE CHUCARIT Y ETCHOJOA, EN EL MUNICIPIO DE ETCHOJOA, SONORA</t>
  </si>
  <si>
    <t>REHABILITACION DE CALLES NO PAVIMENTADAS EN LAS LOCALIDADES DE EL CAMPITO, BACOAMPO (COL. BELLA VISTA), GUAYPARIN BAJIO, AQUICHOPO, LA VASCONIA, BACAME VIEJO (BACAMITO), CAMPO LEON, TEJABANES, LAS PLAYITAS, MABEJAQUI, SEBAMPO Y BAYNORILLO; REHABILITACION DE CAMINS RURALES N PAVIMENTADOS EN LAS LOCALIDADES DE: SAHUARAL-MOCHIPACO, TIRISCOHUASA-ETCHOJOA, AGUSTIN MELGAR-MAYOJUSALIT, ACCESO A GUAYTANA, COL. SOTO-CAURARAJAQUI Y CONSTRUCCION DE ANDADOR PEATONAL EN LA LOCALIDAD DE NAVOLATO, EN EL MUICIPO DE ETCHOJOA, SONORA</t>
  </si>
  <si>
    <t>REHABILITACION DE ALUMBRADO PUBLICO EN LAS COMISARIAS DE SAN PEDRO Y SEBAMPO, EN EL MUNICIPIO DE ETCHOJOA, SONORA</t>
  </si>
  <si>
    <t>CONSTRUCCION DE 43 CUARTOS DORMITORIO CON BAÑO E INSTALACION DE 21 BIODIGESTORES EN LAS COMISARIAS DE ETCHOJOA, SAHUARAL, Y SEBAMPO, DEL MUNICIPIO DE ETCHOJOA, SONORA</t>
  </si>
  <si>
    <t>CONSTRUCCION DE 2 CUARTOS DORMITORIOS CON BAÑO EN VARIAS LOCALIDADES DE LA COMISARIA DEL SAHUARAL</t>
  </si>
  <si>
    <t>MEJORAMIENTO DE 2 VIVIENDAS EN LA LOCALIDAD DE ETCHOJOA</t>
  </si>
  <si>
    <t>61101 REMODELACION Y MEJORAMIENTO</t>
  </si>
  <si>
    <t>PROAGUA</t>
  </si>
  <si>
    <t>CONSTRUCCIONDE 2720 M DE RED DE DRENAJE SANITARIO DE 88 DESCARGAS SANITARIAS EN LA LOCALIDAD DE LA BOCANA, MUNICIPIO DE ETCHOJOA, SONORA</t>
  </si>
  <si>
    <t>CONSTRUCCION DE 2276 M DE ESMISOR DE LLEGADA A PLANTA DE TRATAMIENTO DE 10 Y 226 M DE 12" DE P.V.C. EN LA LOCALIDAD DE HUICHACA Y LA BOCANA MUNICIPIO DE ETCHOJOA, SONORA</t>
  </si>
  <si>
    <t>CONSTRUCCION DE PLANTA DE TRATAMIENTO DE AGUAS RESIDUALES DE 4.52 LPS PARA LA LOCALIDAD DE HUICHACA Y LA BOCANA, MUNICIPIO DE ETCHOJOA, SONORA</t>
  </si>
  <si>
    <t>SUPERVISION DE OBRA</t>
  </si>
  <si>
    <t>GASTOS INDIRECTOS:</t>
  </si>
  <si>
    <t>TOTAL:</t>
  </si>
  <si>
    <t>01 REHABILITACION (MEJORAMIENTO) Y EQUIPAMIENTO.</t>
  </si>
  <si>
    <t>AMPLIAR Y REHABILITAR  EL SERVICIO DE DRENAJE SANITARIO, CON EL FIN DE LOGRAR  UNA COBERTURA MAS AMPLIA A MAYOR NUMERO DE HABITANTES, CON EL FIN DE ABATIR EL INDICE DE REZAGO EXISTENTE EN EL MUNICIPIO DE ESTE TAN IMPORTANTE SERVICIO BASICO</t>
  </si>
  <si>
    <t>DEL 01 DE ENERO AL 31 DE DICIEMBRE DE 2020</t>
  </si>
  <si>
    <t>PROGRAMA ANBUAL DE EVALUACION  DE PROGUA 2020</t>
  </si>
  <si>
    <t>PROGRAMA ANBUAL DE EVALUACION  DE FAISM 2020</t>
  </si>
</sst>
</file>

<file path=xl/styles.xml><?xml version="1.0" encoding="utf-8"?>
<styleSheet xmlns="http://schemas.openxmlformats.org/spreadsheetml/2006/main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00"/>
    <numFmt numFmtId="166" formatCode="#,##0.0000"/>
    <numFmt numFmtId="167" formatCode="#,##0.00000"/>
    <numFmt numFmtId="168" formatCode="0.00000000"/>
    <numFmt numFmtId="169" formatCode="#,##0.0000000"/>
    <numFmt numFmtId="170" formatCode="#,##0.00;[Red]#,##0.00"/>
    <numFmt numFmtId="171" formatCode="_-* #,##0.00\ [$€]_-;\-* #,##0.00\ [$€]_-;_-* &quot;-&quot;??\ [$€]_-;_-@_-"/>
    <numFmt numFmtId="172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8"/>
      <color indexed="8"/>
      <name val="Arial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38">
    <xf numFmtId="0" fontId="0" fillId="0" borderId="0" xfId="0"/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2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2" xfId="0" applyFont="1" applyBorder="1" applyAlignment="1">
      <alignment horizontal="justify" wrapText="1"/>
    </xf>
    <xf numFmtId="0" fontId="7" fillId="0" borderId="7" xfId="0" applyFont="1" applyBorder="1" applyAlignment="1">
      <alignment horizontal="justify" wrapText="1"/>
    </xf>
    <xf numFmtId="0" fontId="7" fillId="0" borderId="7" xfId="0" applyFont="1" applyBorder="1"/>
    <xf numFmtId="0" fontId="5" fillId="0" borderId="0" xfId="0" applyFont="1" applyAlignment="1">
      <alignment horizontal="center"/>
    </xf>
    <xf numFmtId="2" fontId="8" fillId="4" borderId="19" xfId="0" applyNumberFormat="1" applyFont="1" applyFill="1" applyBorder="1" applyAlignment="1">
      <alignment horizontal="center"/>
    </xf>
    <xf numFmtId="0" fontId="7" fillId="0" borderId="0" xfId="0" applyFont="1" applyAlignment="1">
      <alignment horizontal="justify" wrapText="1"/>
    </xf>
    <xf numFmtId="0" fontId="7" fillId="0" borderId="0" xfId="0" applyFont="1"/>
    <xf numFmtId="0" fontId="6" fillId="4" borderId="0" xfId="0" applyFont="1" applyFill="1" applyAlignment="1">
      <alignment horizontal="justify" wrapText="1"/>
    </xf>
    <xf numFmtId="0" fontId="6" fillId="0" borderId="0" xfId="0" applyFont="1" applyAlignment="1">
      <alignment horizontal="justify" wrapText="1"/>
    </xf>
    <xf numFmtId="4" fontId="9" fillId="0" borderId="16" xfId="0" applyNumberFormat="1" applyFont="1" applyBorder="1"/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7" xfId="0" applyFont="1" applyBorder="1" applyAlignment="1">
      <alignment horizontal="justify" wrapText="1"/>
    </xf>
    <xf numFmtId="0" fontId="6" fillId="0" borderId="7" xfId="0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justify" wrapText="1"/>
    </xf>
    <xf numFmtId="4" fontId="8" fillId="2" borderId="13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justify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justify" wrapText="1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justify" wrapText="1"/>
    </xf>
    <xf numFmtId="0" fontId="11" fillId="0" borderId="0" xfId="0" applyFont="1"/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7" xfId="0" applyFont="1" applyBorder="1" applyAlignment="1">
      <alignment horizontal="justify" wrapText="1"/>
    </xf>
    <xf numFmtId="0" fontId="8" fillId="0" borderId="7" xfId="0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13" fillId="0" borderId="19" xfId="0" applyFont="1" applyBorder="1" applyAlignment="1">
      <alignment horizontal="left" vertical="center" wrapText="1"/>
    </xf>
    <xf numFmtId="2" fontId="6" fillId="0" borderId="15" xfId="2" applyNumberFormat="1" applyFont="1" applyFill="1" applyBorder="1" applyAlignment="1">
      <alignment horizontal="center" vertical="center" wrapText="1"/>
    </xf>
    <xf numFmtId="44" fontId="6" fillId="0" borderId="19" xfId="1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justify" wrapText="1"/>
    </xf>
    <xf numFmtId="0" fontId="6" fillId="0" borderId="17" xfId="0" applyFont="1" applyBorder="1" applyAlignment="1">
      <alignment horizontal="center" wrapText="1"/>
    </xf>
    <xf numFmtId="2" fontId="6" fillId="0" borderId="17" xfId="2" applyNumberFormat="1" applyFont="1" applyFill="1" applyBorder="1" applyAlignment="1">
      <alignment horizontal="center" wrapText="1"/>
    </xf>
    <xf numFmtId="4" fontId="6" fillId="0" borderId="17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44" fontId="13" fillId="0" borderId="19" xfId="1" applyFont="1" applyFill="1" applyBorder="1" applyAlignment="1">
      <alignment vertical="center"/>
    </xf>
    <xf numFmtId="0" fontId="11" fillId="0" borderId="19" xfId="0" applyFont="1" applyBorder="1" applyAlignment="1">
      <alignment horizontal="left" vertical="center" wrapText="1"/>
    </xf>
    <xf numFmtId="2" fontId="8" fillId="0" borderId="19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wrapText="1"/>
    </xf>
    <xf numFmtId="168" fontId="6" fillId="0" borderId="0" xfId="0" applyNumberFormat="1" applyFont="1" applyAlignment="1">
      <alignment horizontal="center"/>
    </xf>
    <xf numFmtId="169" fontId="6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44" fontId="6" fillId="0" borderId="0" xfId="0" applyNumberFormat="1" applyFont="1" applyAlignment="1">
      <alignment horizontal="center"/>
    </xf>
    <xf numFmtId="2" fontId="8" fillId="0" borderId="19" xfId="0" applyNumberFormat="1" applyFont="1" applyBorder="1" applyAlignment="1">
      <alignment horizontal="center" vertical="center"/>
    </xf>
    <xf numFmtId="164" fontId="0" fillId="0" borderId="0" xfId="0" applyNumberFormat="1"/>
    <xf numFmtId="164" fontId="0" fillId="5" borderId="0" xfId="0" applyNumberFormat="1" applyFill="1"/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6" fillId="0" borderId="11" xfId="2" applyNumberFormat="1" applyFont="1" applyFill="1" applyBorder="1" applyAlignment="1">
      <alignment horizontal="center" vertical="center" wrapText="1"/>
    </xf>
    <xf numFmtId="44" fontId="6" fillId="0" borderId="0" xfId="1" applyFont="1" applyAlignment="1">
      <alignment horizontal="center"/>
    </xf>
    <xf numFmtId="0" fontId="0" fillId="0" borderId="0" xfId="0" applyFill="1" applyAlignment="1">
      <alignment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44" fontId="8" fillId="0" borderId="19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8" fillId="0" borderId="19" xfId="0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justify" vertical="center" wrapText="1"/>
    </xf>
    <xf numFmtId="0" fontId="6" fillId="4" borderId="15" xfId="0" applyFont="1" applyFill="1" applyBorder="1" applyAlignment="1">
      <alignment horizontal="center" vertical="center" wrapText="1"/>
    </xf>
    <xf numFmtId="4" fontId="6" fillId="4" borderId="15" xfId="0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justify" wrapText="1"/>
    </xf>
    <xf numFmtId="0" fontId="6" fillId="4" borderId="15" xfId="0" applyFont="1" applyFill="1" applyBorder="1" applyAlignment="1">
      <alignment horizontal="center" wrapText="1"/>
    </xf>
    <xf numFmtId="4" fontId="6" fillId="4" borderId="15" xfId="0" applyNumberFormat="1" applyFont="1" applyFill="1" applyBorder="1" applyAlignment="1">
      <alignment horizontal="center"/>
    </xf>
    <xf numFmtId="1" fontId="8" fillId="4" borderId="15" xfId="0" applyNumberFormat="1" applyFont="1" applyFill="1" applyBorder="1" applyAlignment="1">
      <alignment horizontal="center" vertical="center"/>
    </xf>
    <xf numFmtId="0" fontId="0" fillId="4" borderId="0" xfId="0" applyFill="1"/>
    <xf numFmtId="0" fontId="6" fillId="4" borderId="18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justify" wrapText="1"/>
    </xf>
    <xf numFmtId="0" fontId="6" fillId="4" borderId="18" xfId="0" applyFont="1" applyFill="1" applyBorder="1" applyAlignment="1">
      <alignment horizontal="center" wrapText="1"/>
    </xf>
    <xf numFmtId="0" fontId="6" fillId="4" borderId="17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justify" wrapText="1"/>
    </xf>
    <xf numFmtId="0" fontId="8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horizontal="center"/>
    </xf>
    <xf numFmtId="2" fontId="6" fillId="4" borderId="15" xfId="2" applyNumberFormat="1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justify" wrapText="1"/>
    </xf>
    <xf numFmtId="0" fontId="6" fillId="0" borderId="21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justify" wrapText="1"/>
    </xf>
    <xf numFmtId="164" fontId="6" fillId="4" borderId="19" xfId="0" applyNumberFormat="1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 vertical="center"/>
    </xf>
    <xf numFmtId="1" fontId="8" fillId="4" borderId="19" xfId="0" applyNumberFormat="1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justify" vertical="center" wrapText="1"/>
    </xf>
    <xf numFmtId="0" fontId="6" fillId="4" borderId="21" xfId="0" applyFont="1" applyFill="1" applyBorder="1" applyAlignment="1">
      <alignment horizontal="center" wrapText="1"/>
    </xf>
    <xf numFmtId="4" fontId="6" fillId="4" borderId="21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4" fontId="6" fillId="4" borderId="19" xfId="0" applyNumberFormat="1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4" fontId="6" fillId="4" borderId="17" xfId="0" applyNumberFormat="1" applyFont="1" applyFill="1" applyBorder="1" applyAlignment="1">
      <alignment horizontal="center"/>
    </xf>
    <xf numFmtId="164" fontId="8" fillId="4" borderId="19" xfId="0" applyNumberFormat="1" applyFont="1" applyFill="1" applyBorder="1" applyAlignment="1">
      <alignment horizontal="center"/>
    </xf>
    <xf numFmtId="4" fontId="8" fillId="4" borderId="19" xfId="0" applyNumberFormat="1" applyFont="1" applyFill="1" applyBorder="1" applyAlignment="1">
      <alignment horizontal="center"/>
    </xf>
    <xf numFmtId="2" fontId="6" fillId="4" borderId="19" xfId="0" applyNumberFormat="1" applyFont="1" applyFill="1" applyBorder="1" applyAlignment="1">
      <alignment horizontal="center"/>
    </xf>
    <xf numFmtId="1" fontId="6" fillId="4" borderId="19" xfId="0" applyNumberFormat="1" applyFont="1" applyFill="1" applyBorder="1" applyAlignment="1">
      <alignment horizontal="center"/>
    </xf>
    <xf numFmtId="44" fontId="6" fillId="4" borderId="23" xfId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44" fontId="6" fillId="4" borderId="19" xfId="1" applyFont="1" applyFill="1" applyBorder="1" applyAlignment="1">
      <alignment horizontal="center" vertical="center"/>
    </xf>
    <xf numFmtId="4" fontId="6" fillId="4" borderId="18" xfId="0" applyNumberFormat="1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 vertical="center" wrapText="1"/>
    </xf>
    <xf numFmtId="2" fontId="8" fillId="4" borderId="19" xfId="0" applyNumberFormat="1" applyFont="1" applyFill="1" applyBorder="1" applyAlignment="1">
      <alignment horizontal="center" vertical="center"/>
    </xf>
    <xf numFmtId="44" fontId="12" fillId="4" borderId="19" xfId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center" vertical="center" wrapText="1"/>
    </xf>
    <xf numFmtId="44" fontId="6" fillId="0" borderId="15" xfId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justify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justify" vertical="center" wrapText="1"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justify" wrapText="1"/>
    </xf>
    <xf numFmtId="0" fontId="0" fillId="0" borderId="0" xfId="0" applyFill="1"/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justify" wrapText="1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justify" wrapText="1"/>
    </xf>
    <xf numFmtId="0" fontId="6" fillId="0" borderId="14" xfId="0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justify" wrapText="1"/>
    </xf>
    <xf numFmtId="0" fontId="8" fillId="0" borderId="1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wrapText="1"/>
    </xf>
    <xf numFmtId="44" fontId="15" fillId="0" borderId="24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/>
    </xf>
    <xf numFmtId="44" fontId="6" fillId="0" borderId="13" xfId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justify" vertical="center" wrapText="1"/>
    </xf>
    <xf numFmtId="2" fontId="6" fillId="0" borderId="18" xfId="0" applyNumberFormat="1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justify" vertical="center" wrapText="1"/>
    </xf>
    <xf numFmtId="44" fontId="6" fillId="0" borderId="18" xfId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justify" vertical="center" wrapText="1"/>
    </xf>
    <xf numFmtId="0" fontId="6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justify" wrapText="1"/>
    </xf>
    <xf numFmtId="44" fontId="6" fillId="0" borderId="21" xfId="1" applyFont="1" applyFill="1" applyBorder="1" applyAlignment="1">
      <alignment horizontal="center"/>
    </xf>
    <xf numFmtId="44" fontId="6" fillId="0" borderId="13" xfId="1" applyFont="1" applyFill="1" applyBorder="1" applyAlignment="1">
      <alignment horizontal="center"/>
    </xf>
    <xf numFmtId="0" fontId="8" fillId="0" borderId="19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left" vertical="center" wrapText="1"/>
    </xf>
    <xf numFmtId="44" fontId="6" fillId="0" borderId="15" xfId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wrapText="1" readingOrder="1"/>
    </xf>
    <xf numFmtId="2" fontId="6" fillId="0" borderId="15" xfId="0" applyNumberFormat="1" applyFont="1" applyFill="1" applyBorder="1" applyAlignment="1">
      <alignment horizontal="center" wrapText="1"/>
    </xf>
    <xf numFmtId="170" fontId="11" fillId="0" borderId="19" xfId="1" applyNumberFormat="1" applyFont="1" applyFill="1" applyBorder="1" applyAlignment="1">
      <alignment horizontal="center" vertical="center"/>
    </xf>
    <xf numFmtId="44" fontId="8" fillId="0" borderId="19" xfId="1" applyFont="1" applyFill="1" applyBorder="1" applyAlignment="1">
      <alignment horizontal="center"/>
    </xf>
    <xf numFmtId="44" fontId="8" fillId="0" borderId="19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4" fontId="6" fillId="4" borderId="0" xfId="0" applyNumberFormat="1" applyFont="1" applyFill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7" fillId="4" borderId="0" xfId="0" applyFont="1" applyFill="1" applyAlignment="1">
      <alignment horizontal="justify" wrapText="1"/>
    </xf>
    <xf numFmtId="0" fontId="7" fillId="4" borderId="0" xfId="0" applyFont="1" applyFill="1"/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justify" wrapText="1"/>
    </xf>
    <xf numFmtId="0" fontId="6" fillId="4" borderId="7" xfId="0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/>
    </xf>
    <xf numFmtId="4" fontId="6" fillId="4" borderId="7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justify" wrapText="1"/>
    </xf>
    <xf numFmtId="4" fontId="8" fillId="4" borderId="13" xfId="0" applyNumberFormat="1" applyFont="1" applyFill="1" applyBorder="1" applyAlignment="1">
      <alignment horizontal="center"/>
    </xf>
    <xf numFmtId="2" fontId="6" fillId="4" borderId="18" xfId="0" applyNumberFormat="1" applyFont="1" applyFill="1" applyBorder="1" applyAlignment="1">
      <alignment horizontal="center"/>
    </xf>
    <xf numFmtId="1" fontId="6" fillId="4" borderId="18" xfId="0" applyNumberFormat="1" applyFont="1" applyFill="1" applyBorder="1" applyAlignment="1">
      <alignment horizontal="center" vertical="center"/>
    </xf>
    <xf numFmtId="2" fontId="6" fillId="4" borderId="13" xfId="0" applyNumberFormat="1" applyFont="1" applyFill="1" applyBorder="1" applyAlignment="1">
      <alignment horizontal="center"/>
    </xf>
    <xf numFmtId="44" fontId="8" fillId="4" borderId="19" xfId="1" applyFont="1" applyFill="1" applyBorder="1" applyAlignment="1">
      <alignment horizontal="center"/>
    </xf>
    <xf numFmtId="4" fontId="6" fillId="4" borderId="13" xfId="0" applyNumberFormat="1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 vertical="center"/>
    </xf>
    <xf numFmtId="2" fontId="6" fillId="4" borderId="18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8" fillId="4" borderId="22" xfId="0" applyFont="1" applyFill="1" applyBorder="1" applyAlignment="1">
      <alignment horizontal="center"/>
    </xf>
    <xf numFmtId="43" fontId="0" fillId="4" borderId="0" xfId="4" applyFont="1" applyFill="1" applyBorder="1" applyAlignment="1">
      <alignment horizontal="center" vertical="center"/>
    </xf>
    <xf numFmtId="2" fontId="6" fillId="4" borderId="15" xfId="0" applyNumberFormat="1" applyFont="1" applyFill="1" applyBorder="1" applyAlignment="1">
      <alignment horizontal="center" wrapText="1"/>
    </xf>
    <xf numFmtId="44" fontId="6" fillId="4" borderId="13" xfId="0" applyNumberFormat="1" applyFont="1" applyFill="1" applyBorder="1" applyAlignment="1">
      <alignment horizontal="center"/>
    </xf>
    <xf numFmtId="4" fontId="6" fillId="0" borderId="18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4" fontId="8" fillId="0" borderId="19" xfId="0" applyNumberFormat="1" applyFont="1" applyBorder="1" applyAlignment="1">
      <alignment horizontal="center" vertical="center"/>
    </xf>
    <xf numFmtId="0" fontId="6" fillId="3" borderId="19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justify" wrapText="1"/>
    </xf>
    <xf numFmtId="0" fontId="8" fillId="3" borderId="19" xfId="0" applyFont="1" applyFill="1" applyBorder="1" applyAlignment="1">
      <alignment horizontal="center"/>
    </xf>
    <xf numFmtId="2" fontId="8" fillId="3" borderId="19" xfId="0" applyNumberFormat="1" applyFont="1" applyFill="1" applyBorder="1" applyAlignment="1">
      <alignment horizontal="center" vertical="center"/>
    </xf>
    <xf numFmtId="0" fontId="0" fillId="3" borderId="0" xfId="0" applyFill="1"/>
    <xf numFmtId="44" fontId="8" fillId="3" borderId="19" xfId="1" applyFont="1" applyFill="1" applyBorder="1" applyAlignment="1">
      <alignment horizontal="right" vertical="center"/>
    </xf>
    <xf numFmtId="44" fontId="8" fillId="0" borderId="0" xfId="1" applyFont="1" applyAlignment="1">
      <alignment horizontal="right"/>
    </xf>
    <xf numFmtId="0" fontId="16" fillId="0" borderId="23" xfId="0" applyNumberFormat="1" applyFont="1" applyFill="1" applyBorder="1" applyAlignment="1">
      <alignment horizontal="center" vertical="center"/>
    </xf>
    <xf numFmtId="44" fontId="6" fillId="0" borderId="17" xfId="1" applyFont="1" applyFill="1" applyBorder="1" applyAlignment="1">
      <alignment horizontal="center" vertical="center"/>
    </xf>
    <xf numFmtId="44" fontId="6" fillId="0" borderId="19" xfId="1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justify" wrapText="1"/>
    </xf>
    <xf numFmtId="0" fontId="6" fillId="0" borderId="5" xfId="0" applyFont="1" applyFill="1" applyBorder="1" applyAlignment="1">
      <alignment horizontal="center"/>
    </xf>
    <xf numFmtId="0" fontId="6" fillId="0" borderId="0" xfId="0" applyFont="1" applyAlignment="1">
      <alignment horizontal="justify" wrapText="1"/>
    </xf>
    <xf numFmtId="0" fontId="6" fillId="0" borderId="4" xfId="0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center" wrapText="1"/>
    </xf>
    <xf numFmtId="2" fontId="8" fillId="4" borderId="11" xfId="0" applyNumberFormat="1" applyFont="1" applyFill="1" applyBorder="1" applyAlignment="1">
      <alignment horizontal="center" wrapText="1"/>
    </xf>
    <xf numFmtId="2" fontId="8" fillId="4" borderId="14" xfId="0" applyNumberFormat="1" applyFont="1" applyFill="1" applyBorder="1" applyAlignment="1">
      <alignment horizontal="center" wrapText="1"/>
    </xf>
    <xf numFmtId="0" fontId="8" fillId="4" borderId="12" xfId="0" applyFont="1" applyFill="1" applyBorder="1" applyAlignment="1">
      <alignment horizontal="center"/>
    </xf>
    <xf numFmtId="0" fontId="12" fillId="4" borderId="1" xfId="3" applyFont="1" applyFill="1" applyBorder="1" applyAlignment="1">
      <alignment horizontal="center" vertical="center"/>
    </xf>
    <xf numFmtId="0" fontId="12" fillId="4" borderId="2" xfId="3" applyFont="1" applyFill="1" applyBorder="1" applyAlignment="1">
      <alignment horizontal="center" vertical="center"/>
    </xf>
    <xf numFmtId="0" fontId="12" fillId="4" borderId="3" xfId="3" applyFont="1" applyFill="1" applyBorder="1" applyAlignment="1">
      <alignment horizontal="center" vertical="center"/>
    </xf>
    <xf numFmtId="0" fontId="12" fillId="4" borderId="4" xfId="3" applyFont="1" applyFill="1" applyBorder="1" applyAlignment="1">
      <alignment horizontal="center" vertical="center"/>
    </xf>
    <xf numFmtId="0" fontId="12" fillId="4" borderId="0" xfId="3" applyFont="1" applyFill="1" applyAlignment="1">
      <alignment horizontal="center" vertical="center"/>
    </xf>
    <xf numFmtId="0" fontId="12" fillId="4" borderId="5" xfId="3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6" fillId="4" borderId="0" xfId="0" applyFont="1" applyFill="1" applyAlignment="1">
      <alignment horizontal="justify"/>
    </xf>
    <xf numFmtId="0" fontId="6" fillId="4" borderId="5" xfId="0" applyFont="1" applyFill="1" applyBorder="1" applyAlignment="1">
      <alignment horizontal="justify"/>
    </xf>
    <xf numFmtId="0" fontId="6" fillId="4" borderId="0" xfId="0" applyFont="1" applyFill="1" applyAlignment="1">
      <alignment horizontal="justify" wrapText="1"/>
    </xf>
    <xf numFmtId="0" fontId="6" fillId="4" borderId="5" xfId="0" applyFont="1" applyFill="1" applyBorder="1" applyAlignment="1">
      <alignment horizontal="justify" wrapText="1"/>
    </xf>
    <xf numFmtId="0" fontId="8" fillId="2" borderId="9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6" fillId="4" borderId="0" xfId="0" applyFont="1" applyFill="1" applyAlignment="1">
      <alignment horizontal="left" wrapText="1"/>
    </xf>
    <xf numFmtId="0" fontId="6" fillId="4" borderId="0" xfId="0" applyFont="1" applyFill="1" applyAlignment="1">
      <alignment horizontal="center"/>
    </xf>
    <xf numFmtId="0" fontId="12" fillId="0" borderId="1" xfId="3" applyFont="1" applyBorder="1" applyAlignment="1">
      <alignment horizontal="center" vertical="center"/>
    </xf>
    <xf numFmtId="0" fontId="12" fillId="0" borderId="2" xfId="3" applyFont="1" applyBorder="1" applyAlignment="1">
      <alignment horizontal="center" vertical="center"/>
    </xf>
    <xf numFmtId="0" fontId="12" fillId="0" borderId="3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2" fillId="0" borderId="5" xfId="3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0" xfId="0" applyFont="1" applyAlignment="1">
      <alignment horizontal="justify" wrapText="1"/>
    </xf>
    <xf numFmtId="0" fontId="6" fillId="0" borderId="5" xfId="0" applyFont="1" applyBorder="1" applyAlignment="1">
      <alignment horizontal="justify" wrapText="1"/>
    </xf>
    <xf numFmtId="0" fontId="8" fillId="2" borderId="11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2" fontId="8" fillId="2" borderId="11" xfId="0" applyNumberFormat="1" applyFont="1" applyFill="1" applyBorder="1" applyAlignment="1">
      <alignment horizontal="center" wrapText="1"/>
    </xf>
    <xf numFmtId="2" fontId="8" fillId="2" borderId="14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2" fontId="8" fillId="2" borderId="16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2" xfId="0" applyFont="1" applyBorder="1" applyAlignment="1">
      <alignment horizontal="justify" wrapText="1"/>
    </xf>
    <xf numFmtId="0" fontId="6" fillId="0" borderId="3" xfId="0" applyFont="1" applyBorder="1" applyAlignment="1">
      <alignment horizontal="justify" wrapText="1"/>
    </xf>
    <xf numFmtId="0" fontId="6" fillId="0" borderId="0" xfId="0" applyFont="1" applyFill="1" applyAlignment="1">
      <alignment horizontal="left" vertical="center" wrapText="1"/>
    </xf>
    <xf numFmtId="0" fontId="3" fillId="0" borderId="1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</cellXfs>
  <cellStyles count="25">
    <cellStyle name="Euro" xfId="5"/>
    <cellStyle name="Euro 2" xfId="6"/>
    <cellStyle name="Millares 2" xfId="4"/>
    <cellStyle name="Millares 2 2" xfId="7"/>
    <cellStyle name="Millares 2 2 2" xfId="8"/>
    <cellStyle name="Millares 2 3" xfId="9"/>
    <cellStyle name="Millares 2 4" xfId="10"/>
    <cellStyle name="Millares 3" xfId="11"/>
    <cellStyle name="Millares 4" xfId="12"/>
    <cellStyle name="Moneda" xfId="1" builtinId="4"/>
    <cellStyle name="Moneda 2" xfId="13"/>
    <cellStyle name="Moneda 2 2" xfId="14"/>
    <cellStyle name="Moneda 3" xfId="15"/>
    <cellStyle name="Normal" xfId="0" builtinId="0"/>
    <cellStyle name="Normal 2" xfId="3"/>
    <cellStyle name="Normal 2 2" xfId="16"/>
    <cellStyle name="Normal 3" xfId="17"/>
    <cellStyle name="Normal 3 2" xfId="18"/>
    <cellStyle name="Normal 4" xfId="19"/>
    <cellStyle name="Normal 5" xfId="20"/>
    <cellStyle name="Normal 6" xfId="21"/>
    <cellStyle name="Porcentaje 2" xfId="22"/>
    <cellStyle name="Porcentaje 3" xfId="23"/>
    <cellStyle name="Porcentual" xfId="2" builtinId="5"/>
    <cellStyle name="Porcentual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dor\Mis%20documentos\Escritorio%20DOS\respaldo%20pc\Mis%20documentos\RESPALDO\documentos%20machado\PRESUPUESTO%202012%20FINAL\PEM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ownloads/EDUARDO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. AYUNTAMIENTO (1)"/>
      <sheetName val="SINDICATURA(2)"/>
      <sheetName val="PRESIDENCIA(3)"/>
      <sheetName val="SECRETARÍA(4)"/>
      <sheetName val="TESORERIA(5)"/>
      <sheetName val="OBRAS PÚBLICAS"/>
      <sheetName val="SERVICIOS PÚBLICOS(7)"/>
      <sheetName val="SEGURIDAD PÚBLICA(8)"/>
      <sheetName val="DPLANECIÓNDM (9)"/>
      <sheetName val="INSTITUTO DE LA MUJER(9)"/>
      <sheetName val="PLANEACIÓN(DES. ECONOMICO)(9)"/>
      <sheetName val="OCEG(10)"/>
      <sheetName val="EDUCACIÓN Y PROMOCIÓN CULT.(12)"/>
      <sheetName val="COMUNICACIÓN(13)"/>
      <sheetName val="BACAME(23)"/>
      <sheetName val="BASCONCOBE(23)"/>
      <sheetName val="BOCANA(23)"/>
      <sheetName val="BACOBAMPO(23)"/>
      <sheetName val="CHUCARIT(23)"/>
      <sheetName val="BIUAYSIACOBE(23)"/>
      <sheetName val="SAN PEDRO(23)"/>
      <sheetName val="SAHUARAL(23)"/>
      <sheetName val="SEBAMPO(23)"/>
      <sheetName val="DIF(25)"/>
      <sheetName val="DEPORTE (27)"/>
      <sheetName val="CUADRA(34)"/>
      <sheetName val="SALUD"/>
      <sheetName val="OOMAPASE"/>
      <sheetName val="CMCOP "/>
      <sheetName val="Hoja1"/>
    </sheetNames>
    <sheetDataSet>
      <sheetData sheetId="0"/>
      <sheetData sheetId="1"/>
      <sheetData sheetId="2"/>
      <sheetData sheetId="3"/>
      <sheetData sheetId="4">
        <row r="1">
          <cell r="A1" t="str">
            <v>PRESUPUESTO DE EGRESOS MUNICIPAL 2012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10 (2)"/>
      <sheetName val="Anexo10"/>
    </sheetNames>
    <sheetDataSet>
      <sheetData sheetId="0" refreshError="1"/>
      <sheetData sheetId="1" refreshError="1">
        <row r="5">
          <cell r="F5">
            <v>1180135.9099999999</v>
          </cell>
        </row>
        <row r="10">
          <cell r="E10">
            <v>30373403.039999999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3"/>
  <sheetViews>
    <sheetView tabSelected="1" view="pageBreakPreview" topLeftCell="A100" zoomScale="82" zoomScaleSheetLayoutView="82" workbookViewId="0">
      <selection sqref="A1:K2"/>
    </sheetView>
  </sheetViews>
  <sheetFormatPr baseColWidth="10" defaultColWidth="11.42578125" defaultRowHeight="15"/>
  <cols>
    <col min="1" max="1" width="13.42578125" style="105" customWidth="1"/>
    <col min="2" max="2" width="43" customWidth="1"/>
    <col min="3" max="3" width="11.85546875" customWidth="1"/>
    <col min="4" max="4" width="14" customWidth="1"/>
    <col min="5" max="5" width="18.140625" customWidth="1"/>
    <col min="6" max="6" width="18.7109375" customWidth="1"/>
    <col min="7" max="8" width="14.28515625" customWidth="1"/>
    <col min="9" max="11" width="8.7109375" customWidth="1"/>
    <col min="12" max="12" width="16.140625" customWidth="1"/>
  </cols>
  <sheetData>
    <row r="1" spans="1:11">
      <c r="A1" s="297" t="s">
        <v>143</v>
      </c>
      <c r="B1" s="298"/>
      <c r="C1" s="298"/>
      <c r="D1" s="298"/>
      <c r="E1" s="298"/>
      <c r="F1" s="298"/>
      <c r="G1" s="298"/>
      <c r="H1" s="298"/>
      <c r="I1" s="298"/>
      <c r="J1" s="298"/>
      <c r="K1" s="299"/>
    </row>
    <row r="2" spans="1:11" ht="21.75" customHeight="1">
      <c r="A2" s="300"/>
      <c r="B2" s="301"/>
      <c r="C2" s="301"/>
      <c r="D2" s="301"/>
      <c r="E2" s="301"/>
      <c r="F2" s="301"/>
      <c r="G2" s="301"/>
      <c r="H2" s="301"/>
      <c r="I2" s="301"/>
      <c r="J2" s="301"/>
      <c r="K2" s="302"/>
    </row>
    <row r="3" spans="1:11">
      <c r="A3" s="303"/>
      <c r="B3" s="304"/>
      <c r="C3" s="304"/>
      <c r="D3" s="304"/>
      <c r="E3" s="304"/>
      <c r="F3" s="304"/>
      <c r="G3" s="304"/>
      <c r="H3" s="304"/>
      <c r="I3" s="304"/>
      <c r="J3" s="304"/>
      <c r="K3" s="305"/>
    </row>
    <row r="4" spans="1:11">
      <c r="A4" s="52"/>
      <c r="B4" s="131"/>
      <c r="C4" s="132"/>
      <c r="D4" s="24"/>
      <c r="E4" s="21"/>
      <c r="F4" s="132"/>
      <c r="G4" s="132"/>
      <c r="H4" s="132"/>
      <c r="I4" s="132"/>
      <c r="J4" s="132"/>
      <c r="K4" s="23"/>
    </row>
    <row r="5" spans="1:11">
      <c r="A5" s="52" t="s">
        <v>2</v>
      </c>
      <c r="B5" s="131" t="s">
        <v>3</v>
      </c>
      <c r="C5" s="132"/>
      <c r="D5" s="24"/>
      <c r="E5" s="21"/>
      <c r="F5" s="132"/>
      <c r="G5" s="132"/>
      <c r="H5" s="132"/>
      <c r="I5" s="132"/>
      <c r="J5" s="132"/>
      <c r="K5" s="23"/>
    </row>
    <row r="6" spans="1:11" ht="33" customHeight="1">
      <c r="A6" s="271" t="s">
        <v>4</v>
      </c>
      <c r="B6" s="326" t="s">
        <v>141</v>
      </c>
      <c r="C6" s="326"/>
      <c r="D6" s="326"/>
      <c r="E6" s="21"/>
      <c r="F6" s="132"/>
      <c r="G6" s="132"/>
      <c r="H6" s="132"/>
      <c r="I6" s="132"/>
      <c r="J6" s="132"/>
      <c r="K6" s="23"/>
    </row>
    <row r="7" spans="1:11">
      <c r="A7" s="52"/>
      <c r="B7" s="131"/>
      <c r="C7" s="132"/>
      <c r="D7" s="24"/>
      <c r="E7" s="21"/>
      <c r="F7" s="132"/>
      <c r="G7" s="132"/>
      <c r="H7" s="132"/>
      <c r="I7" s="132"/>
      <c r="J7" s="132"/>
      <c r="K7" s="23"/>
    </row>
    <row r="8" spans="1:11">
      <c r="A8" s="52" t="s">
        <v>5</v>
      </c>
      <c r="B8" s="131" t="s">
        <v>132</v>
      </c>
      <c r="C8" s="132"/>
      <c r="D8" s="24"/>
      <c r="E8" s="21"/>
      <c r="F8" s="132"/>
      <c r="G8" s="132"/>
      <c r="H8" s="132"/>
      <c r="I8" s="132"/>
      <c r="J8" s="132"/>
      <c r="K8" s="23"/>
    </row>
    <row r="9" spans="1:11">
      <c r="A9" s="52" t="s">
        <v>7</v>
      </c>
      <c r="B9" s="131" t="s">
        <v>131</v>
      </c>
      <c r="C9" s="132"/>
      <c r="D9" s="24"/>
      <c r="E9" s="21"/>
      <c r="F9" s="132"/>
      <c r="G9" s="132"/>
      <c r="H9" s="132"/>
      <c r="I9" s="132"/>
      <c r="J9" s="132"/>
      <c r="K9" s="23"/>
    </row>
    <row r="10" spans="1:11" ht="30.75" customHeight="1">
      <c r="A10" s="52" t="s">
        <v>9</v>
      </c>
      <c r="B10" s="131" t="s">
        <v>10</v>
      </c>
      <c r="C10" s="132"/>
      <c r="D10" s="24"/>
      <c r="E10" s="21"/>
      <c r="F10" s="132"/>
      <c r="G10" s="132"/>
      <c r="H10" s="132"/>
      <c r="I10" s="132"/>
      <c r="J10" s="132"/>
      <c r="K10" s="23"/>
    </row>
    <row r="11" spans="1:11" ht="26.25">
      <c r="A11" s="104" t="s">
        <v>11</v>
      </c>
      <c r="B11" s="131" t="s">
        <v>10</v>
      </c>
      <c r="C11" s="132"/>
      <c r="D11" s="24"/>
      <c r="E11" s="21"/>
      <c r="F11" s="132"/>
      <c r="G11" s="132"/>
      <c r="H11" s="132"/>
      <c r="I11" s="132"/>
      <c r="J11" s="132"/>
      <c r="K11" s="23"/>
    </row>
    <row r="12" spans="1:11" ht="30" customHeight="1">
      <c r="A12" s="104" t="s">
        <v>12</v>
      </c>
      <c r="B12" s="318" t="s">
        <v>37</v>
      </c>
      <c r="C12" s="318"/>
      <c r="D12" s="318"/>
      <c r="E12" s="318"/>
      <c r="F12" s="318"/>
      <c r="G12" s="318"/>
      <c r="H12" s="318"/>
      <c r="I12" s="318"/>
      <c r="J12" s="318"/>
      <c r="K12" s="319"/>
    </row>
    <row r="13" spans="1:11">
      <c r="A13" s="104"/>
      <c r="B13" s="12"/>
      <c r="C13" s="13"/>
      <c r="D13" s="24"/>
      <c r="E13" s="21"/>
      <c r="F13" s="21"/>
      <c r="G13" s="21"/>
      <c r="H13" s="21"/>
      <c r="I13" s="132"/>
      <c r="J13" s="132"/>
      <c r="K13" s="23"/>
    </row>
    <row r="14" spans="1:11">
      <c r="A14" s="303"/>
      <c r="B14" s="304"/>
      <c r="C14" s="304"/>
      <c r="D14" s="304"/>
      <c r="E14" s="304"/>
      <c r="F14" s="304"/>
      <c r="G14" s="304"/>
      <c r="H14" s="304"/>
      <c r="I14" s="304"/>
      <c r="J14" s="304"/>
      <c r="K14" s="305"/>
    </row>
    <row r="18" spans="1:11" ht="15" customHeight="1">
      <c r="A18" s="327"/>
      <c r="B18" s="328"/>
      <c r="C18" s="328"/>
      <c r="D18" s="328"/>
      <c r="E18" s="328"/>
      <c r="F18" s="328"/>
      <c r="G18" s="328"/>
      <c r="H18" s="328"/>
      <c r="I18" s="328"/>
      <c r="J18" s="328"/>
      <c r="K18" s="329"/>
    </row>
    <row r="19" spans="1:11" ht="15" customHeight="1">
      <c r="A19" s="330"/>
      <c r="B19" s="331"/>
      <c r="C19" s="331"/>
      <c r="D19" s="331"/>
      <c r="E19" s="331"/>
      <c r="F19" s="331"/>
      <c r="G19" s="331"/>
      <c r="H19" s="331"/>
      <c r="I19" s="331"/>
      <c r="J19" s="331"/>
      <c r="K19" s="332"/>
    </row>
    <row r="20" spans="1:11">
      <c r="A20" s="333"/>
      <c r="B20" s="334"/>
      <c r="C20" s="334"/>
      <c r="D20" s="334"/>
      <c r="E20" s="334"/>
      <c r="F20" s="334"/>
      <c r="G20" s="334"/>
      <c r="H20" s="334"/>
      <c r="I20" s="334"/>
      <c r="J20" s="334"/>
      <c r="K20" s="335"/>
    </row>
    <row r="21" spans="1:11">
      <c r="A21" s="2"/>
      <c r="B21" s="3"/>
      <c r="C21" s="1"/>
      <c r="D21" s="4"/>
      <c r="E21" s="5"/>
      <c r="F21" s="1"/>
      <c r="G21" s="1"/>
      <c r="H21" s="1"/>
      <c r="I21" s="1"/>
      <c r="J21" s="1"/>
      <c r="K21" s="6"/>
    </row>
    <row r="22" spans="1:11">
      <c r="A22" s="101" t="s">
        <v>2</v>
      </c>
      <c r="B22" s="7" t="s">
        <v>3</v>
      </c>
      <c r="C22" s="17"/>
      <c r="D22" s="18"/>
      <c r="E22" s="19"/>
      <c r="F22" s="17"/>
      <c r="G22" s="17"/>
      <c r="H22" s="17"/>
      <c r="I22" s="17"/>
      <c r="J22" s="17"/>
      <c r="K22" s="20"/>
    </row>
    <row r="23" spans="1:11" ht="25.5" customHeight="1">
      <c r="A23" s="52" t="s">
        <v>4</v>
      </c>
      <c r="B23" s="317" t="s">
        <v>141</v>
      </c>
      <c r="C23" s="317"/>
      <c r="D23" s="317"/>
      <c r="E23" s="21"/>
      <c r="F23" s="22"/>
      <c r="G23" s="22"/>
      <c r="H23" s="22"/>
      <c r="I23" s="22"/>
      <c r="J23" s="22"/>
      <c r="K23" s="23"/>
    </row>
    <row r="24" spans="1:11">
      <c r="A24" s="52"/>
      <c r="B24" s="15"/>
      <c r="C24" s="22"/>
      <c r="D24" s="24"/>
      <c r="E24" s="21"/>
      <c r="F24" s="22"/>
      <c r="G24" s="22"/>
      <c r="H24" s="22"/>
      <c r="I24" s="22"/>
      <c r="J24" s="22"/>
      <c r="K24" s="23"/>
    </row>
    <row r="25" spans="1:11">
      <c r="A25" s="52" t="s">
        <v>5</v>
      </c>
      <c r="B25" s="94" t="s">
        <v>6</v>
      </c>
      <c r="C25" s="22"/>
      <c r="D25" s="24"/>
      <c r="E25" s="21"/>
      <c r="F25" s="22"/>
      <c r="G25" s="22"/>
      <c r="H25" s="22"/>
      <c r="I25" s="22"/>
      <c r="J25" s="22"/>
      <c r="K25" s="23"/>
    </row>
    <row r="26" spans="1:11">
      <c r="A26" s="52" t="s">
        <v>7</v>
      </c>
      <c r="B26" s="94" t="s">
        <v>8</v>
      </c>
      <c r="C26" s="22"/>
      <c r="D26" s="24"/>
      <c r="E26" s="21"/>
      <c r="F26" s="22"/>
      <c r="G26" s="22"/>
      <c r="H26" s="22"/>
      <c r="I26" s="22"/>
      <c r="J26" s="22"/>
      <c r="K26" s="23"/>
    </row>
    <row r="27" spans="1:11">
      <c r="A27" s="52" t="s">
        <v>9</v>
      </c>
      <c r="B27" s="94" t="s">
        <v>10</v>
      </c>
      <c r="C27" s="22"/>
      <c r="D27" s="24"/>
      <c r="E27" s="21"/>
      <c r="F27" s="22"/>
      <c r="G27" s="22"/>
      <c r="H27" s="22"/>
      <c r="I27" s="22"/>
      <c r="J27" s="22"/>
      <c r="K27" s="23"/>
    </row>
    <row r="28" spans="1:11" ht="26.25">
      <c r="A28" s="102" t="s">
        <v>11</v>
      </c>
      <c r="B28" s="95" t="s">
        <v>10</v>
      </c>
      <c r="C28" s="26"/>
      <c r="D28" s="27"/>
      <c r="E28" s="28"/>
      <c r="F28" s="26"/>
      <c r="G28" s="26"/>
      <c r="H28" s="26"/>
      <c r="I28" s="26"/>
      <c r="J28" s="26"/>
      <c r="K28" s="29"/>
    </row>
    <row r="29" spans="1:11" ht="44.25" customHeight="1">
      <c r="A29" s="93" t="s">
        <v>12</v>
      </c>
      <c r="B29" s="336" t="s">
        <v>13</v>
      </c>
      <c r="C29" s="336"/>
      <c r="D29" s="336"/>
      <c r="E29" s="336"/>
      <c r="F29" s="336"/>
      <c r="G29" s="336"/>
      <c r="H29" s="336"/>
      <c r="I29" s="336"/>
      <c r="J29" s="336"/>
      <c r="K29" s="337"/>
    </row>
    <row r="30" spans="1:11" ht="25.5" customHeight="1">
      <c r="A30" s="102"/>
      <c r="B30" s="8"/>
      <c r="C30" s="9"/>
      <c r="D30" s="27"/>
      <c r="E30" s="28"/>
      <c r="F30" s="28"/>
      <c r="G30" s="28"/>
      <c r="H30" s="28"/>
      <c r="I30" s="26"/>
      <c r="J30" s="26"/>
      <c r="K30" s="29"/>
    </row>
    <row r="31" spans="1:11">
      <c r="A31" s="321" t="s">
        <v>14</v>
      </c>
      <c r="B31" s="322"/>
      <c r="C31" s="322"/>
      <c r="D31" s="322"/>
      <c r="E31" s="322"/>
      <c r="F31" s="322"/>
      <c r="G31" s="322"/>
      <c r="H31" s="322"/>
      <c r="I31" s="322"/>
      <c r="J31" s="322"/>
      <c r="K31" s="323"/>
    </row>
    <row r="32" spans="1:11">
      <c r="A32" s="30"/>
      <c r="B32" s="25"/>
      <c r="C32" s="26"/>
      <c r="D32" s="27"/>
      <c r="E32" s="28"/>
      <c r="F32" s="26"/>
      <c r="G32" s="28"/>
      <c r="H32" s="28"/>
      <c r="I32" s="26"/>
      <c r="J32" s="26"/>
      <c r="K32" s="29"/>
    </row>
    <row r="33" spans="1:11" s="10" customFormat="1" ht="12.75">
      <c r="A33" s="292" t="s">
        <v>15</v>
      </c>
      <c r="B33" s="294"/>
      <c r="C33" s="308" t="s">
        <v>16</v>
      </c>
      <c r="D33" s="310" t="s">
        <v>17</v>
      </c>
      <c r="E33" s="292" t="s">
        <v>18</v>
      </c>
      <c r="F33" s="294"/>
      <c r="G33" s="292" t="s">
        <v>19</v>
      </c>
      <c r="H33" s="294"/>
      <c r="I33" s="292" t="s">
        <v>20</v>
      </c>
      <c r="J33" s="293"/>
      <c r="K33" s="294"/>
    </row>
    <row r="34" spans="1:11" s="10" customFormat="1" ht="12.75">
      <c r="A34" s="31" t="s">
        <v>21</v>
      </c>
      <c r="B34" s="32" t="s">
        <v>22</v>
      </c>
      <c r="C34" s="309"/>
      <c r="D34" s="311"/>
      <c r="E34" s="33" t="s">
        <v>23</v>
      </c>
      <c r="F34" s="31" t="s">
        <v>24</v>
      </c>
      <c r="G34" s="31" t="s">
        <v>25</v>
      </c>
      <c r="H34" s="31" t="s">
        <v>26</v>
      </c>
      <c r="I34" s="31" t="s">
        <v>27</v>
      </c>
      <c r="J34" s="31" t="s">
        <v>28</v>
      </c>
      <c r="K34" s="31" t="s">
        <v>29</v>
      </c>
    </row>
    <row r="35" spans="1:11" s="170" customFormat="1" ht="63.75">
      <c r="A35" s="164">
        <v>1</v>
      </c>
      <c r="B35" s="165" t="s">
        <v>94</v>
      </c>
      <c r="C35" s="166" t="s">
        <v>30</v>
      </c>
      <c r="D35" s="61">
        <f>E35*100/$E$395</f>
        <v>0.77281607288160992</v>
      </c>
      <c r="E35" s="167">
        <v>415371.54</v>
      </c>
      <c r="F35" s="167">
        <v>415371.54</v>
      </c>
      <c r="G35" s="164">
        <v>1</v>
      </c>
      <c r="H35" s="164">
        <v>1</v>
      </c>
      <c r="I35" s="169">
        <f>H35/G35*100</f>
        <v>100</v>
      </c>
      <c r="J35" s="169">
        <f>F35/E35*100</f>
        <v>100</v>
      </c>
      <c r="K35" s="169">
        <f>J35/I35*100</f>
        <v>100</v>
      </c>
    </row>
    <row r="36" spans="1:11" s="108" customFormat="1" ht="79.5" customHeight="1">
      <c r="A36" s="164">
        <v>2</v>
      </c>
      <c r="B36" s="165" t="s">
        <v>95</v>
      </c>
      <c r="C36" s="166" t="s">
        <v>30</v>
      </c>
      <c r="D36" s="61">
        <f t="shared" ref="D36:D48" si="0">E36*100/$E$395</f>
        <v>1.8181688529123825</v>
      </c>
      <c r="E36" s="167">
        <f>272793.17+397026.8+140168.47+99322.11+67914.98</f>
        <v>977225.52999999991</v>
      </c>
      <c r="F36" s="167">
        <f>272793.17+397026.8+140168.47+99322.11+67914.98</f>
        <v>977225.52999999991</v>
      </c>
      <c r="G36" s="164">
        <v>1</v>
      </c>
      <c r="H36" s="164">
        <v>1</v>
      </c>
      <c r="I36" s="169">
        <f>H36/G36*100</f>
        <v>100</v>
      </c>
      <c r="J36" s="169">
        <f>F36/E36*100</f>
        <v>100</v>
      </c>
      <c r="K36" s="169">
        <f>J36/I36*100</f>
        <v>100</v>
      </c>
    </row>
    <row r="37" spans="1:11" s="108" customFormat="1" ht="28.5" customHeight="1">
      <c r="A37" s="172">
        <v>3</v>
      </c>
      <c r="B37" s="173" t="s">
        <v>96</v>
      </c>
      <c r="C37" s="174" t="s">
        <v>30</v>
      </c>
      <c r="D37" s="61">
        <f t="shared" si="0"/>
        <v>1.8597047394513937</v>
      </c>
      <c r="E37" s="167">
        <v>999550.15</v>
      </c>
      <c r="F37" s="167">
        <v>999550.15</v>
      </c>
      <c r="G37" s="164">
        <v>1</v>
      </c>
      <c r="H37" s="164">
        <v>1</v>
      </c>
      <c r="I37" s="169">
        <f t="shared" ref="I37:I48" si="1">H37/G37*100</f>
        <v>100</v>
      </c>
      <c r="J37" s="169">
        <f t="shared" ref="J37:J48" si="2">F37/E37*100</f>
        <v>100</v>
      </c>
      <c r="K37" s="169">
        <f t="shared" ref="K37:K48" si="3">J37/I37*100</f>
        <v>100</v>
      </c>
    </row>
    <row r="38" spans="1:11" s="108" customFormat="1" ht="30.75" customHeight="1">
      <c r="A38" s="172">
        <v>4</v>
      </c>
      <c r="B38" s="173" t="s">
        <v>97</v>
      </c>
      <c r="C38" s="174" t="s">
        <v>30</v>
      </c>
      <c r="D38" s="61">
        <f t="shared" si="0"/>
        <v>1.7626608749432313</v>
      </c>
      <c r="E38" s="167">
        <v>947391.22</v>
      </c>
      <c r="F38" s="167">
        <v>947391.22</v>
      </c>
      <c r="G38" s="164">
        <v>1</v>
      </c>
      <c r="H38" s="164">
        <v>1</v>
      </c>
      <c r="I38" s="169">
        <f t="shared" si="1"/>
        <v>100</v>
      </c>
      <c r="J38" s="169">
        <f t="shared" si="2"/>
        <v>100</v>
      </c>
      <c r="K38" s="169">
        <f t="shared" si="3"/>
        <v>100</v>
      </c>
    </row>
    <row r="39" spans="1:11" s="108" customFormat="1" ht="45.6" customHeight="1">
      <c r="A39" s="172">
        <v>5</v>
      </c>
      <c r="B39" s="173" t="s">
        <v>103</v>
      </c>
      <c r="C39" s="174" t="s">
        <v>30</v>
      </c>
      <c r="D39" s="61">
        <f t="shared" si="0"/>
        <v>0.4469197180582285</v>
      </c>
      <c r="E39" s="167">
        <v>240209.46</v>
      </c>
      <c r="F39" s="167">
        <v>240209.46</v>
      </c>
      <c r="G39" s="164">
        <v>1</v>
      </c>
      <c r="H39" s="164">
        <v>1</v>
      </c>
      <c r="I39" s="169">
        <f t="shared" si="1"/>
        <v>100</v>
      </c>
      <c r="J39" s="169">
        <f t="shared" si="2"/>
        <v>100</v>
      </c>
      <c r="K39" s="169">
        <f t="shared" si="3"/>
        <v>100</v>
      </c>
    </row>
    <row r="40" spans="1:11" s="108" customFormat="1" ht="65.25" customHeight="1">
      <c r="A40" s="172">
        <v>6</v>
      </c>
      <c r="B40" s="173" t="s">
        <v>104</v>
      </c>
      <c r="C40" s="174" t="s">
        <v>30</v>
      </c>
      <c r="D40" s="61">
        <f t="shared" si="0"/>
        <v>0.7767212196806742</v>
      </c>
      <c r="E40" s="167">
        <v>417470.47</v>
      </c>
      <c r="F40" s="167">
        <v>417470.47</v>
      </c>
      <c r="G40" s="164">
        <v>1</v>
      </c>
      <c r="H40" s="164">
        <v>1</v>
      </c>
      <c r="I40" s="169">
        <f t="shared" si="1"/>
        <v>100</v>
      </c>
      <c r="J40" s="169">
        <f t="shared" si="2"/>
        <v>100</v>
      </c>
      <c r="K40" s="169">
        <f t="shared" si="3"/>
        <v>100</v>
      </c>
    </row>
    <row r="41" spans="1:11" s="108" customFormat="1" ht="45.6" customHeight="1">
      <c r="A41" s="172">
        <v>7</v>
      </c>
      <c r="B41" s="173" t="s">
        <v>105</v>
      </c>
      <c r="C41" s="174" t="s">
        <v>30</v>
      </c>
      <c r="D41" s="61">
        <f t="shared" si="0"/>
        <v>0.65084898707817351</v>
      </c>
      <c r="E41" s="167">
        <v>349816.93</v>
      </c>
      <c r="F41" s="167">
        <v>349816.93</v>
      </c>
      <c r="G41" s="164">
        <v>1</v>
      </c>
      <c r="H41" s="164">
        <v>1</v>
      </c>
      <c r="I41" s="169">
        <f t="shared" si="1"/>
        <v>100</v>
      </c>
      <c r="J41" s="169">
        <f t="shared" si="2"/>
        <v>100</v>
      </c>
      <c r="K41" s="169">
        <f t="shared" si="3"/>
        <v>100</v>
      </c>
    </row>
    <row r="42" spans="1:11" s="108" customFormat="1" ht="45.6" customHeight="1">
      <c r="A42" s="172">
        <v>8</v>
      </c>
      <c r="B42" s="175" t="s">
        <v>106</v>
      </c>
      <c r="C42" s="174" t="s">
        <v>30</v>
      </c>
      <c r="D42" s="61">
        <f t="shared" si="0"/>
        <v>0.13782003605312318</v>
      </c>
      <c r="E42" s="167">
        <v>74075.22</v>
      </c>
      <c r="F42" s="167">
        <v>74075.22</v>
      </c>
      <c r="G42" s="164">
        <v>1</v>
      </c>
      <c r="H42" s="164">
        <v>1</v>
      </c>
      <c r="I42" s="169">
        <f t="shared" si="1"/>
        <v>100</v>
      </c>
      <c r="J42" s="169">
        <f t="shared" si="2"/>
        <v>100</v>
      </c>
      <c r="K42" s="169">
        <f t="shared" si="3"/>
        <v>100</v>
      </c>
    </row>
    <row r="43" spans="1:11" s="178" customFormat="1" ht="105.75" customHeight="1">
      <c r="A43" s="176">
        <v>237</v>
      </c>
      <c r="B43" s="177" t="s">
        <v>119</v>
      </c>
      <c r="C43" s="174" t="s">
        <v>30</v>
      </c>
      <c r="D43" s="61">
        <f t="shared" si="0"/>
        <v>1.6294832997611048</v>
      </c>
      <c r="E43" s="167">
        <v>875811.22</v>
      </c>
      <c r="F43" s="167">
        <f>262743.37+613067.85</f>
        <v>875811.22</v>
      </c>
      <c r="G43" s="164">
        <v>1</v>
      </c>
      <c r="H43" s="164">
        <v>1</v>
      </c>
      <c r="I43" s="169">
        <f t="shared" si="1"/>
        <v>100</v>
      </c>
      <c r="J43" s="169">
        <f t="shared" si="2"/>
        <v>100</v>
      </c>
      <c r="K43" s="169">
        <f t="shared" si="3"/>
        <v>100</v>
      </c>
    </row>
    <row r="44" spans="1:11" s="178" customFormat="1" ht="71.25" customHeight="1">
      <c r="A44" s="176">
        <v>239</v>
      </c>
      <c r="B44" s="177" t="s">
        <v>120</v>
      </c>
      <c r="C44" s="174" t="s">
        <v>30</v>
      </c>
      <c r="D44" s="61">
        <f t="shared" si="0"/>
        <v>1.3943668864797336</v>
      </c>
      <c r="E44" s="167">
        <v>749441.35</v>
      </c>
      <c r="F44" s="167">
        <v>749441.03</v>
      </c>
      <c r="G44" s="164">
        <v>1</v>
      </c>
      <c r="H44" s="164">
        <v>1</v>
      </c>
      <c r="I44" s="169">
        <f t="shared" si="1"/>
        <v>100</v>
      </c>
      <c r="J44" s="169">
        <v>100</v>
      </c>
      <c r="K44" s="169">
        <f t="shared" si="3"/>
        <v>100</v>
      </c>
    </row>
    <row r="45" spans="1:11" s="178" customFormat="1" ht="60" customHeight="1">
      <c r="A45" s="179">
        <v>238</v>
      </c>
      <c r="B45" s="180" t="s">
        <v>121</v>
      </c>
      <c r="C45" s="174" t="s">
        <v>30</v>
      </c>
      <c r="D45" s="61">
        <f t="shared" si="0"/>
        <v>0.69461514216876763</v>
      </c>
      <c r="E45" s="167">
        <v>373340.27</v>
      </c>
      <c r="F45" s="167">
        <v>373340.27</v>
      </c>
      <c r="G45" s="164">
        <v>1</v>
      </c>
      <c r="H45" s="164">
        <v>1</v>
      </c>
      <c r="I45" s="169">
        <f t="shared" si="1"/>
        <v>100</v>
      </c>
      <c r="J45" s="169">
        <f t="shared" si="2"/>
        <v>100</v>
      </c>
      <c r="K45" s="169">
        <f t="shared" si="3"/>
        <v>100</v>
      </c>
    </row>
    <row r="46" spans="1:11" s="178" customFormat="1" ht="45.6" customHeight="1">
      <c r="A46" s="181">
        <v>235</v>
      </c>
      <c r="B46" s="182" t="s">
        <v>122</v>
      </c>
      <c r="C46" s="174" t="s">
        <v>30</v>
      </c>
      <c r="D46" s="61">
        <f t="shared" si="0"/>
        <v>2.1195640131152396</v>
      </c>
      <c r="E46" s="167">
        <v>1139218.76</v>
      </c>
      <c r="F46" s="167">
        <v>1139218.76</v>
      </c>
      <c r="G46" s="164">
        <v>1</v>
      </c>
      <c r="H46" s="164">
        <v>1</v>
      </c>
      <c r="I46" s="169">
        <f t="shared" si="1"/>
        <v>100</v>
      </c>
      <c r="J46" s="169">
        <f t="shared" si="2"/>
        <v>100</v>
      </c>
      <c r="K46" s="169">
        <f t="shared" si="3"/>
        <v>100</v>
      </c>
    </row>
    <row r="47" spans="1:11" s="178" customFormat="1" ht="45.6" customHeight="1">
      <c r="A47" s="181">
        <v>236</v>
      </c>
      <c r="B47" s="182" t="s">
        <v>123</v>
      </c>
      <c r="C47" s="174" t="s">
        <v>30</v>
      </c>
      <c r="D47" s="61">
        <f t="shared" si="0"/>
        <v>1.1337730895565112</v>
      </c>
      <c r="E47" s="167">
        <v>609377.94999999995</v>
      </c>
      <c r="F47" s="167">
        <v>609377.94999999995</v>
      </c>
      <c r="G47" s="164">
        <v>1</v>
      </c>
      <c r="H47" s="164">
        <v>1</v>
      </c>
      <c r="I47" s="169">
        <f t="shared" si="1"/>
        <v>100</v>
      </c>
      <c r="J47" s="169">
        <f t="shared" si="2"/>
        <v>100</v>
      </c>
      <c r="K47" s="169">
        <f t="shared" si="3"/>
        <v>100</v>
      </c>
    </row>
    <row r="48" spans="1:11" s="178" customFormat="1" ht="60.75" customHeight="1">
      <c r="A48" s="181">
        <v>229</v>
      </c>
      <c r="B48" s="182" t="s">
        <v>124</v>
      </c>
      <c r="C48" s="174" t="s">
        <v>30</v>
      </c>
      <c r="D48" s="61">
        <f t="shared" si="0"/>
        <v>0.93904738078983785</v>
      </c>
      <c r="E48" s="167">
        <v>504717.19</v>
      </c>
      <c r="F48" s="167">
        <v>504717.19</v>
      </c>
      <c r="G48" s="164">
        <v>1</v>
      </c>
      <c r="H48" s="164">
        <v>1</v>
      </c>
      <c r="I48" s="169">
        <f t="shared" si="1"/>
        <v>100</v>
      </c>
      <c r="J48" s="169">
        <f t="shared" si="2"/>
        <v>100</v>
      </c>
      <c r="K48" s="169">
        <f t="shared" si="3"/>
        <v>100</v>
      </c>
    </row>
    <row r="49" spans="1:12" s="178" customFormat="1" ht="45.6" customHeight="1">
      <c r="A49" s="181"/>
      <c r="B49" s="182"/>
      <c r="C49" s="183"/>
      <c r="D49" s="106"/>
      <c r="E49" s="184"/>
      <c r="F49" s="185"/>
      <c r="G49" s="183"/>
      <c r="H49" s="183"/>
      <c r="I49" s="183"/>
      <c r="J49" s="183"/>
      <c r="K49" s="183"/>
    </row>
    <row r="50" spans="1:12" s="178" customFormat="1">
      <c r="A50" s="186"/>
      <c r="B50" s="217" t="s">
        <v>31</v>
      </c>
      <c r="C50" s="188"/>
      <c r="D50" s="109">
        <f>SUM(D35:D45)</f>
        <v>11.944125829468422</v>
      </c>
      <c r="E50" s="112">
        <f>SUM(E35:E49)</f>
        <v>8673017.2599999979</v>
      </c>
      <c r="F50" s="112">
        <f>SUM(F35:F49)</f>
        <v>8673016.9399999995</v>
      </c>
      <c r="G50" s="188">
        <f>SUM(G35:G48)</f>
        <v>14</v>
      </c>
      <c r="H50" s="188">
        <f>SUM(H35:H48)</f>
        <v>14</v>
      </c>
      <c r="I50" s="114">
        <f>H50/G50*100</f>
        <v>100</v>
      </c>
      <c r="J50" s="114">
        <f>F50/E50*100</f>
        <v>99.999996310395929</v>
      </c>
      <c r="K50" s="114">
        <f>J50/I50*100</f>
        <v>99.999996310395929</v>
      </c>
    </row>
    <row r="51" spans="1:12">
      <c r="A51" s="96"/>
      <c r="B51" s="48"/>
      <c r="C51" s="48"/>
      <c r="D51" s="48"/>
      <c r="E51" s="48"/>
      <c r="F51" s="48"/>
      <c r="G51" s="48"/>
      <c r="H51" s="48"/>
      <c r="I51" s="48"/>
      <c r="J51" s="48"/>
      <c r="K51" s="48"/>
    </row>
    <row r="52" spans="1:12">
      <c r="A52" s="91"/>
      <c r="B52" s="15"/>
      <c r="C52" s="21"/>
      <c r="D52" s="24"/>
      <c r="E52" s="21"/>
      <c r="F52" s="49"/>
      <c r="G52" s="22"/>
      <c r="H52" s="22"/>
      <c r="I52" s="22"/>
      <c r="J52" s="22"/>
      <c r="K52" s="22"/>
    </row>
    <row r="53" spans="1:12">
      <c r="A53" s="91"/>
      <c r="B53" s="15"/>
      <c r="C53" s="21"/>
      <c r="D53" s="24"/>
      <c r="E53" s="21"/>
      <c r="F53" s="49"/>
      <c r="G53" s="22"/>
      <c r="H53" s="22"/>
      <c r="I53" s="22"/>
      <c r="J53" s="22"/>
      <c r="K53" s="22"/>
      <c r="L53" s="86"/>
    </row>
    <row r="54" spans="1:12">
      <c r="A54" s="91"/>
      <c r="B54" s="15"/>
      <c r="C54" s="50"/>
      <c r="D54" s="24"/>
      <c r="E54" s="51"/>
      <c r="F54" s="22"/>
      <c r="G54" s="22"/>
      <c r="H54" s="22"/>
      <c r="I54" s="22"/>
      <c r="J54" s="22"/>
      <c r="K54" s="22"/>
    </row>
    <row r="55" spans="1:12">
      <c r="A55" s="91"/>
      <c r="B55" s="15"/>
      <c r="C55" s="21"/>
      <c r="D55" s="24"/>
      <c r="E55" s="21"/>
      <c r="F55" s="22"/>
      <c r="G55" s="22"/>
      <c r="H55" s="22"/>
      <c r="I55" s="22"/>
      <c r="J55" s="22"/>
      <c r="K55" s="22"/>
    </row>
    <row r="56" spans="1:12">
      <c r="A56" s="91"/>
      <c r="B56" s="15"/>
      <c r="C56" s="21"/>
      <c r="D56" s="24"/>
      <c r="E56" s="21"/>
      <c r="F56" s="22"/>
      <c r="G56" s="22"/>
      <c r="H56" s="22"/>
      <c r="I56" s="22"/>
      <c r="J56" s="22"/>
      <c r="K56" s="22"/>
    </row>
    <row r="57" spans="1:12">
      <c r="A57" s="297" t="s">
        <v>0</v>
      </c>
      <c r="B57" s="298"/>
      <c r="C57" s="298"/>
      <c r="D57" s="298"/>
      <c r="E57" s="298"/>
      <c r="F57" s="298"/>
      <c r="G57" s="298"/>
      <c r="H57" s="298"/>
      <c r="I57" s="298"/>
      <c r="J57" s="298"/>
      <c r="K57" s="299"/>
    </row>
    <row r="58" spans="1:12">
      <c r="A58" s="300"/>
      <c r="B58" s="301"/>
      <c r="C58" s="301"/>
      <c r="D58" s="301"/>
      <c r="E58" s="301"/>
      <c r="F58" s="301"/>
      <c r="G58" s="301"/>
      <c r="H58" s="301"/>
      <c r="I58" s="301"/>
      <c r="J58" s="301"/>
      <c r="K58" s="302"/>
    </row>
    <row r="59" spans="1:12">
      <c r="A59" s="303" t="s">
        <v>1</v>
      </c>
      <c r="B59" s="304"/>
      <c r="C59" s="304"/>
      <c r="D59" s="304"/>
      <c r="E59" s="304"/>
      <c r="F59" s="304"/>
      <c r="G59" s="304"/>
      <c r="H59" s="304"/>
      <c r="I59" s="304"/>
      <c r="J59" s="304"/>
      <c r="K59" s="305"/>
    </row>
    <row r="60" spans="1:12">
      <c r="A60" s="52"/>
      <c r="B60" s="53"/>
      <c r="C60" s="54"/>
      <c r="D60" s="55"/>
      <c r="E60" s="21"/>
      <c r="F60" s="22"/>
      <c r="G60" s="22"/>
      <c r="H60" s="22"/>
      <c r="I60" s="22"/>
      <c r="J60" s="22"/>
      <c r="K60" s="23" t="s">
        <v>102</v>
      </c>
    </row>
    <row r="61" spans="1:12">
      <c r="A61" s="52" t="s">
        <v>2</v>
      </c>
      <c r="B61" s="53" t="s">
        <v>3</v>
      </c>
      <c r="C61" s="54"/>
      <c r="D61" s="55"/>
      <c r="E61" s="21"/>
      <c r="F61" s="22"/>
      <c r="G61" s="22"/>
      <c r="H61" s="22"/>
      <c r="I61" s="22"/>
      <c r="J61" s="22"/>
      <c r="K61" s="23"/>
    </row>
    <row r="62" spans="1:12">
      <c r="A62" s="52" t="s">
        <v>4</v>
      </c>
      <c r="B62" s="317" t="s">
        <v>141</v>
      </c>
      <c r="C62" s="317"/>
      <c r="D62" s="317"/>
      <c r="E62" s="21"/>
      <c r="F62" s="22"/>
      <c r="G62" s="22"/>
      <c r="H62" s="22"/>
      <c r="I62" s="22"/>
      <c r="J62" s="22"/>
      <c r="K62" s="23"/>
    </row>
    <row r="63" spans="1:12">
      <c r="A63" s="52"/>
      <c r="B63" s="53"/>
      <c r="C63" s="54"/>
      <c r="D63" s="55"/>
      <c r="E63" s="21"/>
      <c r="F63" s="22"/>
      <c r="G63" s="22"/>
      <c r="H63" s="22"/>
      <c r="I63" s="22"/>
      <c r="J63" s="22"/>
      <c r="K63" s="23"/>
    </row>
    <row r="64" spans="1:12">
      <c r="A64" s="52" t="s">
        <v>5</v>
      </c>
      <c r="B64" s="56" t="s">
        <v>32</v>
      </c>
      <c r="C64" s="54"/>
      <c r="D64" s="55"/>
      <c r="E64" s="21"/>
      <c r="F64" s="22"/>
      <c r="G64" s="22"/>
      <c r="H64" s="22"/>
      <c r="I64" s="22"/>
      <c r="J64" s="22"/>
      <c r="K64" s="23"/>
    </row>
    <row r="65" spans="1:11" ht="26.25">
      <c r="A65" s="52" t="s">
        <v>7</v>
      </c>
      <c r="B65" s="53" t="s">
        <v>139</v>
      </c>
      <c r="C65" s="54"/>
      <c r="D65" s="55"/>
      <c r="E65" s="21"/>
      <c r="F65" s="22"/>
      <c r="G65" s="22"/>
      <c r="H65" s="22"/>
      <c r="I65" s="22"/>
      <c r="J65" s="22"/>
      <c r="K65" s="23"/>
    </row>
    <row r="66" spans="1:11">
      <c r="A66" s="52" t="s">
        <v>9</v>
      </c>
      <c r="B66" s="53" t="s">
        <v>10</v>
      </c>
      <c r="C66" s="54"/>
      <c r="D66" s="55"/>
      <c r="E66" s="21"/>
      <c r="F66" s="22"/>
      <c r="G66" s="22"/>
      <c r="H66" s="22"/>
      <c r="I66" s="22"/>
      <c r="J66" s="22"/>
      <c r="K66" s="23"/>
    </row>
    <row r="67" spans="1:11" ht="26.25">
      <c r="A67" s="102" t="s">
        <v>11</v>
      </c>
      <c r="B67" s="57" t="s">
        <v>10</v>
      </c>
      <c r="C67" s="58"/>
      <c r="D67" s="59"/>
      <c r="E67" s="28"/>
      <c r="F67" s="26"/>
      <c r="G67" s="26"/>
      <c r="H67" s="26"/>
      <c r="I67" s="26"/>
      <c r="J67" s="26"/>
      <c r="K67" s="29"/>
    </row>
    <row r="68" spans="1:11">
      <c r="A68" s="103" t="s">
        <v>12</v>
      </c>
      <c r="B68" s="324" t="s">
        <v>33</v>
      </c>
      <c r="C68" s="324"/>
      <c r="D68" s="324"/>
      <c r="E68" s="324"/>
      <c r="F68" s="324"/>
      <c r="G68" s="324"/>
      <c r="H68" s="324"/>
      <c r="I68" s="324"/>
      <c r="J68" s="324"/>
      <c r="K68" s="325"/>
    </row>
    <row r="69" spans="1:11" ht="31.5" customHeight="1">
      <c r="A69" s="102"/>
      <c r="B69" s="8"/>
      <c r="C69" s="9"/>
      <c r="D69" s="27"/>
      <c r="E69" s="28"/>
      <c r="F69" s="28"/>
      <c r="G69" s="28"/>
      <c r="H69" s="28"/>
      <c r="I69" s="26"/>
      <c r="J69" s="26"/>
      <c r="K69" s="29"/>
    </row>
    <row r="70" spans="1:11">
      <c r="A70" s="303" t="s">
        <v>34</v>
      </c>
      <c r="B70" s="304"/>
      <c r="C70" s="304"/>
      <c r="D70" s="304"/>
      <c r="E70" s="304"/>
      <c r="F70" s="304"/>
      <c r="G70" s="304"/>
      <c r="H70" s="304"/>
      <c r="I70" s="304"/>
      <c r="J70" s="304"/>
      <c r="K70" s="305"/>
    </row>
    <row r="71" spans="1:11">
      <c r="A71" s="30"/>
      <c r="B71" s="25"/>
      <c r="C71" s="26"/>
      <c r="D71" s="27"/>
      <c r="E71" s="28"/>
      <c r="F71" s="26"/>
      <c r="G71" s="28"/>
      <c r="H71" s="28"/>
      <c r="I71" s="26"/>
      <c r="J71" s="26"/>
      <c r="K71" s="29"/>
    </row>
    <row r="72" spans="1:11">
      <c r="A72" s="292" t="s">
        <v>15</v>
      </c>
      <c r="B72" s="294"/>
      <c r="C72" s="308" t="s">
        <v>16</v>
      </c>
      <c r="D72" s="310" t="s">
        <v>17</v>
      </c>
      <c r="E72" s="292" t="s">
        <v>18</v>
      </c>
      <c r="F72" s="294"/>
      <c r="G72" s="292" t="s">
        <v>19</v>
      </c>
      <c r="H72" s="294"/>
      <c r="I72" s="292" t="s">
        <v>20</v>
      </c>
      <c r="J72" s="293"/>
      <c r="K72" s="294"/>
    </row>
    <row r="73" spans="1:11">
      <c r="A73" s="31" t="s">
        <v>21</v>
      </c>
      <c r="B73" s="32" t="s">
        <v>22</v>
      </c>
      <c r="C73" s="309"/>
      <c r="D73" s="311"/>
      <c r="E73" s="33" t="s">
        <v>23</v>
      </c>
      <c r="F73" s="31" t="s">
        <v>24</v>
      </c>
      <c r="G73" s="31" t="s">
        <v>25</v>
      </c>
      <c r="H73" s="31" t="s">
        <v>26</v>
      </c>
      <c r="I73" s="31" t="s">
        <v>27</v>
      </c>
      <c r="J73" s="31" t="s">
        <v>28</v>
      </c>
      <c r="K73" s="31" t="s">
        <v>29</v>
      </c>
    </row>
    <row r="74" spans="1:11" ht="45" customHeight="1">
      <c r="A74" s="34"/>
      <c r="B74" s="60"/>
      <c r="C74" s="35"/>
      <c r="D74" s="61"/>
      <c r="E74" s="62"/>
      <c r="F74" s="34"/>
      <c r="G74" s="34"/>
      <c r="H74" s="36"/>
      <c r="I74" s="36"/>
      <c r="J74" s="36"/>
      <c r="K74" s="36"/>
    </row>
    <row r="75" spans="1:11" ht="38.25" customHeight="1">
      <c r="A75" s="38"/>
      <c r="B75" s="60"/>
      <c r="C75" s="35"/>
      <c r="D75" s="61"/>
      <c r="E75" s="62"/>
      <c r="F75" s="34"/>
      <c r="G75" s="34"/>
      <c r="H75" s="41"/>
      <c r="I75" s="41"/>
      <c r="J75" s="41"/>
      <c r="K75" s="41"/>
    </row>
    <row r="76" spans="1:11" ht="48" customHeight="1">
      <c r="A76" s="63"/>
      <c r="B76" s="60"/>
      <c r="C76" s="35"/>
      <c r="D76" s="61"/>
      <c r="E76" s="62"/>
      <c r="F76" s="34"/>
      <c r="G76" s="34"/>
      <c r="H76" s="37"/>
      <c r="I76" s="37"/>
      <c r="J76" s="37"/>
      <c r="K76" s="37"/>
    </row>
    <row r="77" spans="1:11" ht="38.25" customHeight="1">
      <c r="A77" s="37"/>
      <c r="B77" s="64"/>
      <c r="C77" s="65"/>
      <c r="D77" s="66"/>
      <c r="E77" s="67"/>
      <c r="F77" s="67"/>
      <c r="G77" s="37"/>
      <c r="H77" s="37"/>
      <c r="I77" s="37"/>
      <c r="J77" s="37"/>
      <c r="K77" s="37"/>
    </row>
    <row r="78" spans="1:11" ht="38.25" customHeight="1">
      <c r="A78" s="37"/>
      <c r="B78" s="64"/>
      <c r="C78" s="65"/>
      <c r="D78" s="66"/>
      <c r="E78" s="67"/>
      <c r="F78" s="67"/>
      <c r="G78" s="37"/>
      <c r="H78" s="37"/>
      <c r="I78" s="37"/>
      <c r="J78" s="37"/>
      <c r="K78" s="37"/>
    </row>
    <row r="79" spans="1:11" ht="38.25" customHeight="1">
      <c r="A79" s="37"/>
      <c r="B79" s="64"/>
      <c r="C79" s="37"/>
      <c r="D79" s="68"/>
      <c r="E79" s="67"/>
      <c r="F79" s="67"/>
      <c r="G79" s="37"/>
      <c r="H79" s="37"/>
      <c r="I79" s="37"/>
      <c r="J79" s="37"/>
      <c r="K79" s="37"/>
    </row>
    <row r="80" spans="1:11" ht="38.25" customHeight="1">
      <c r="A80" s="41"/>
      <c r="B80" s="43"/>
      <c r="C80" s="41"/>
      <c r="D80" s="69"/>
      <c r="E80" s="40"/>
      <c r="F80" s="40"/>
      <c r="G80" s="41"/>
      <c r="H80" s="41"/>
      <c r="I80" s="41"/>
      <c r="J80" s="41"/>
      <c r="K80" s="41"/>
    </row>
    <row r="81" spans="1:11" ht="38.25" customHeight="1">
      <c r="A81" s="41"/>
      <c r="B81" s="43"/>
      <c r="C81" s="41"/>
      <c r="D81" s="69"/>
      <c r="E81" s="40"/>
      <c r="F81" s="40"/>
      <c r="G81" s="41"/>
      <c r="H81" s="41"/>
      <c r="I81" s="41"/>
      <c r="J81" s="41"/>
      <c r="K81" s="41"/>
    </row>
    <row r="82" spans="1:11" ht="38.25" customHeight="1">
      <c r="A82" s="41"/>
      <c r="B82" s="43"/>
      <c r="C82" s="41"/>
      <c r="D82" s="69"/>
      <c r="E82" s="40"/>
      <c r="F82" s="41"/>
      <c r="G82" s="41"/>
      <c r="H82" s="41"/>
      <c r="I82" s="41"/>
      <c r="J82" s="41"/>
      <c r="K82" s="41"/>
    </row>
    <row r="83" spans="1:11" ht="38.25" customHeight="1">
      <c r="A83" s="41"/>
      <c r="B83" s="43"/>
      <c r="C83" s="41"/>
      <c r="D83" s="69"/>
      <c r="E83" s="40"/>
      <c r="F83" s="41"/>
      <c r="G83" s="41"/>
      <c r="H83" s="41"/>
      <c r="I83" s="41"/>
      <c r="J83" s="41"/>
      <c r="K83" s="41"/>
    </row>
    <row r="84" spans="1:11">
      <c r="A84" s="41"/>
      <c r="B84" s="43"/>
      <c r="C84" s="41"/>
      <c r="D84" s="69"/>
      <c r="E84" s="40"/>
      <c r="F84" s="41"/>
      <c r="G84" s="41"/>
      <c r="H84" s="41"/>
      <c r="I84" s="41"/>
      <c r="J84" s="41"/>
      <c r="K84" s="41"/>
    </row>
    <row r="85" spans="1:11">
      <c r="A85" s="44"/>
      <c r="B85" s="45"/>
      <c r="C85" s="44"/>
      <c r="D85" s="70"/>
      <c r="E85" s="71"/>
      <c r="F85" s="44"/>
      <c r="G85" s="44"/>
      <c r="H85" s="44"/>
      <c r="I85" s="44"/>
      <c r="J85" s="44"/>
      <c r="K85" s="44"/>
    </row>
    <row r="86" spans="1:11">
      <c r="A86" s="46"/>
      <c r="B86" s="47" t="s">
        <v>31</v>
      </c>
      <c r="C86" s="46"/>
      <c r="D86" s="110">
        <f>SUM(D74:D85)</f>
        <v>0</v>
      </c>
      <c r="E86" s="72">
        <f>SUM(E74:E85)</f>
        <v>0</v>
      </c>
      <c r="F86" s="46"/>
      <c r="G86" s="46"/>
      <c r="H86" s="46"/>
      <c r="I86" s="46"/>
      <c r="J86" s="46"/>
      <c r="K86" s="46"/>
    </row>
    <row r="87" spans="1:11">
      <c r="A87" s="91"/>
      <c r="B87" s="15"/>
      <c r="C87" s="22"/>
      <c r="D87" s="24"/>
      <c r="E87" s="21"/>
      <c r="F87" s="22"/>
      <c r="G87" s="22"/>
      <c r="H87" s="22"/>
      <c r="I87" s="22"/>
      <c r="J87" s="22"/>
      <c r="K87" s="22"/>
    </row>
    <row r="88" spans="1:11">
      <c r="A88" s="91"/>
      <c r="B88" s="15"/>
      <c r="C88" s="21"/>
      <c r="D88" s="24"/>
      <c r="E88" s="21"/>
      <c r="F88" s="49"/>
      <c r="G88" s="22"/>
      <c r="H88" s="22"/>
      <c r="I88" s="22"/>
      <c r="J88" s="22"/>
      <c r="K88" s="22"/>
    </row>
    <row r="89" spans="1:11">
      <c r="A89" s="91"/>
      <c r="B89" s="15"/>
      <c r="C89" s="21"/>
      <c r="D89" s="24"/>
      <c r="E89" s="21"/>
      <c r="F89" s="49"/>
      <c r="G89" s="22"/>
      <c r="H89" s="22"/>
      <c r="I89" s="22"/>
      <c r="J89" s="22"/>
      <c r="K89" s="22"/>
    </row>
    <row r="90" spans="1:11">
      <c r="A90" s="91"/>
      <c r="B90" s="15"/>
      <c r="C90" s="50"/>
      <c r="D90" s="24"/>
      <c r="E90" s="51"/>
      <c r="F90" s="22"/>
      <c r="G90" s="22"/>
      <c r="H90" s="22"/>
      <c r="I90" s="22"/>
      <c r="J90" s="22"/>
      <c r="K90" s="22"/>
    </row>
    <row r="91" spans="1:11">
      <c r="A91" s="91"/>
      <c r="B91" s="15"/>
      <c r="C91" s="21"/>
      <c r="D91" s="24"/>
      <c r="E91" s="21"/>
      <c r="F91" s="22"/>
      <c r="G91" s="22"/>
      <c r="H91" s="22"/>
      <c r="I91" s="22"/>
      <c r="J91" s="22"/>
      <c r="K91" s="22"/>
    </row>
    <row r="92" spans="1:11">
      <c r="A92" s="91"/>
      <c r="B92" s="15"/>
      <c r="C92" s="21"/>
      <c r="D92" s="24"/>
      <c r="E92" s="21"/>
      <c r="F92" s="22"/>
      <c r="G92" s="22"/>
      <c r="H92" s="22"/>
      <c r="I92" s="22"/>
      <c r="J92" s="22"/>
      <c r="K92" s="22"/>
    </row>
    <row r="93" spans="1:11">
      <c r="A93" s="91"/>
      <c r="B93" s="15"/>
      <c r="C93" s="21"/>
      <c r="D93" s="24"/>
      <c r="E93" s="21"/>
      <c r="F93" s="22"/>
      <c r="G93" s="22"/>
      <c r="H93" s="22"/>
      <c r="I93" s="22"/>
      <c r="J93" s="22"/>
      <c r="K93" s="22"/>
    </row>
    <row r="94" spans="1:11">
      <c r="A94" s="297" t="s">
        <v>0</v>
      </c>
      <c r="B94" s="298"/>
      <c r="C94" s="298"/>
      <c r="D94" s="298"/>
      <c r="E94" s="298"/>
      <c r="F94" s="298"/>
      <c r="G94" s="298"/>
      <c r="H94" s="298"/>
      <c r="I94" s="298"/>
      <c r="J94" s="298"/>
      <c r="K94" s="299"/>
    </row>
    <row r="95" spans="1:11">
      <c r="A95" s="300"/>
      <c r="B95" s="301"/>
      <c r="C95" s="301"/>
      <c r="D95" s="301"/>
      <c r="E95" s="301"/>
      <c r="F95" s="301"/>
      <c r="G95" s="301"/>
      <c r="H95" s="301"/>
      <c r="I95" s="301"/>
      <c r="J95" s="301"/>
      <c r="K95" s="302"/>
    </row>
    <row r="96" spans="1:11">
      <c r="A96" s="303" t="s">
        <v>1</v>
      </c>
      <c r="B96" s="304"/>
      <c r="C96" s="304"/>
      <c r="D96" s="304"/>
      <c r="E96" s="304"/>
      <c r="F96" s="304"/>
      <c r="G96" s="304"/>
      <c r="H96" s="304"/>
      <c r="I96" s="304"/>
      <c r="J96" s="304"/>
      <c r="K96" s="305"/>
    </row>
    <row r="97" spans="1:11">
      <c r="A97" s="52"/>
      <c r="B97" s="15"/>
      <c r="C97" s="22"/>
      <c r="D97" s="24"/>
      <c r="E97" s="21"/>
      <c r="F97" s="22"/>
      <c r="G97" s="22"/>
      <c r="H97" s="22"/>
      <c r="I97" s="22"/>
      <c r="J97" s="22"/>
      <c r="K97" s="23" t="s">
        <v>102</v>
      </c>
    </row>
    <row r="98" spans="1:11">
      <c r="A98" s="52" t="s">
        <v>2</v>
      </c>
      <c r="B98" s="15" t="s">
        <v>3</v>
      </c>
      <c r="C98" s="22"/>
      <c r="D98" s="24"/>
      <c r="E98" s="21"/>
      <c r="F98" s="22"/>
      <c r="G98" s="22"/>
      <c r="H98" s="22"/>
      <c r="I98" s="22"/>
      <c r="J98" s="22"/>
      <c r="K98" s="23"/>
    </row>
    <row r="99" spans="1:11" ht="25.5" customHeight="1">
      <c r="A99" s="52" t="s">
        <v>4</v>
      </c>
      <c r="B99" s="317" t="s">
        <v>141</v>
      </c>
      <c r="C99" s="317"/>
      <c r="D99" s="24"/>
      <c r="E99" s="21"/>
      <c r="F99" s="22"/>
      <c r="G99" s="22"/>
      <c r="H99" s="22"/>
      <c r="I99" s="22"/>
      <c r="J99" s="22"/>
      <c r="K99" s="23"/>
    </row>
    <row r="100" spans="1:11">
      <c r="A100" s="52"/>
      <c r="B100" s="15"/>
      <c r="C100" s="22"/>
      <c r="D100" s="24"/>
      <c r="E100" s="21"/>
      <c r="F100" s="22"/>
      <c r="G100" s="22"/>
      <c r="H100" s="22"/>
      <c r="I100" s="22"/>
      <c r="J100" s="22"/>
      <c r="K100" s="23"/>
    </row>
    <row r="101" spans="1:11">
      <c r="A101" s="52" t="s">
        <v>5</v>
      </c>
      <c r="B101" s="88" t="s">
        <v>35</v>
      </c>
      <c r="C101" s="97"/>
      <c r="D101" s="98"/>
      <c r="E101" s="99"/>
      <c r="F101" s="97"/>
      <c r="G101" s="97"/>
      <c r="H101" s="97"/>
      <c r="I101" s="97"/>
      <c r="J101" s="97"/>
      <c r="K101" s="100"/>
    </row>
    <row r="102" spans="1:11">
      <c r="A102" s="52" t="s">
        <v>7</v>
      </c>
      <c r="B102" s="88" t="s">
        <v>36</v>
      </c>
      <c r="C102" s="97"/>
      <c r="D102" s="98"/>
      <c r="E102" s="99"/>
      <c r="F102" s="97"/>
      <c r="G102" s="97"/>
      <c r="H102" s="97"/>
      <c r="I102" s="97"/>
      <c r="J102" s="97"/>
      <c r="K102" s="100"/>
    </row>
    <row r="103" spans="1:11">
      <c r="A103" s="52" t="s">
        <v>9</v>
      </c>
      <c r="B103" s="88" t="s">
        <v>10</v>
      </c>
      <c r="C103" s="97"/>
      <c r="D103" s="98"/>
      <c r="E103" s="99"/>
      <c r="F103" s="97"/>
      <c r="G103" s="97"/>
      <c r="H103" s="97"/>
      <c r="I103" s="97"/>
      <c r="J103" s="97"/>
      <c r="K103" s="100"/>
    </row>
    <row r="104" spans="1:11" ht="26.25">
      <c r="A104" s="104" t="s">
        <v>11</v>
      </c>
      <c r="B104" s="88" t="s">
        <v>10</v>
      </c>
      <c r="C104" s="97"/>
      <c r="D104" s="98"/>
      <c r="E104" s="99"/>
      <c r="F104" s="97"/>
      <c r="G104" s="97"/>
      <c r="H104" s="97"/>
      <c r="I104" s="97"/>
      <c r="J104" s="97"/>
      <c r="K104" s="100"/>
    </row>
    <row r="105" spans="1:11" ht="30.75" customHeight="1">
      <c r="A105" s="104" t="s">
        <v>12</v>
      </c>
      <c r="B105" s="318" t="s">
        <v>140</v>
      </c>
      <c r="C105" s="318"/>
      <c r="D105" s="318"/>
      <c r="E105" s="318"/>
      <c r="F105" s="318"/>
      <c r="G105" s="318"/>
      <c r="H105" s="318"/>
      <c r="I105" s="318"/>
      <c r="J105" s="318"/>
      <c r="K105" s="319"/>
    </row>
    <row r="106" spans="1:11">
      <c r="A106" s="104"/>
      <c r="B106" s="12"/>
      <c r="C106" s="13"/>
      <c r="D106" s="24"/>
      <c r="E106" s="21"/>
      <c r="F106" s="21"/>
      <c r="G106" s="21"/>
      <c r="H106" s="21"/>
      <c r="I106" s="22"/>
      <c r="J106" s="22"/>
      <c r="K106" s="23"/>
    </row>
    <row r="107" spans="1:11">
      <c r="A107" s="303" t="s">
        <v>38</v>
      </c>
      <c r="B107" s="304"/>
      <c r="C107" s="304"/>
      <c r="D107" s="304"/>
      <c r="E107" s="304"/>
      <c r="F107" s="304"/>
      <c r="G107" s="304"/>
      <c r="H107" s="304"/>
      <c r="I107" s="304"/>
      <c r="J107" s="304"/>
      <c r="K107" s="305"/>
    </row>
    <row r="108" spans="1:11">
      <c r="A108" s="52"/>
      <c r="B108" s="15"/>
      <c r="C108" s="22"/>
      <c r="D108" s="24"/>
      <c r="E108" s="21"/>
      <c r="F108" s="22"/>
      <c r="G108" s="22"/>
      <c r="H108" s="21"/>
      <c r="I108" s="22"/>
      <c r="J108" s="22"/>
      <c r="K108" s="23"/>
    </row>
    <row r="109" spans="1:11">
      <c r="A109" s="292" t="s">
        <v>15</v>
      </c>
      <c r="B109" s="294"/>
      <c r="C109" s="308" t="s">
        <v>16</v>
      </c>
      <c r="D109" s="310" t="s">
        <v>17</v>
      </c>
      <c r="E109" s="292" t="s">
        <v>18</v>
      </c>
      <c r="F109" s="294"/>
      <c r="G109" s="292" t="s">
        <v>19</v>
      </c>
      <c r="H109" s="294"/>
      <c r="I109" s="292" t="s">
        <v>20</v>
      </c>
      <c r="J109" s="293"/>
      <c r="K109" s="294"/>
    </row>
    <row r="110" spans="1:11">
      <c r="A110" s="31" t="s">
        <v>21</v>
      </c>
      <c r="B110" s="32" t="s">
        <v>22</v>
      </c>
      <c r="C110" s="309"/>
      <c r="D110" s="320"/>
      <c r="E110" s="33" t="s">
        <v>23</v>
      </c>
      <c r="F110" s="31" t="s">
        <v>24</v>
      </c>
      <c r="G110" s="31" t="s">
        <v>25</v>
      </c>
      <c r="H110" s="31" t="s">
        <v>26</v>
      </c>
      <c r="I110" s="31" t="s">
        <v>27</v>
      </c>
      <c r="J110" s="31" t="s">
        <v>28</v>
      </c>
      <c r="K110" s="31" t="s">
        <v>29</v>
      </c>
    </row>
    <row r="111" spans="1:11" s="108" customFormat="1" ht="160.5" customHeight="1">
      <c r="A111" s="164">
        <v>1</v>
      </c>
      <c r="B111" s="189" t="s">
        <v>98</v>
      </c>
      <c r="C111" s="166" t="s">
        <v>30</v>
      </c>
      <c r="D111" s="61">
        <f>E111*100/$E$395</f>
        <v>4.8251827181912308</v>
      </c>
      <c r="E111" s="167">
        <f>778028.68+1135537.31+539569.66+140293.3</f>
        <v>2593428.9500000002</v>
      </c>
      <c r="F111" s="167">
        <f>778028.68+1135537.31+539569.66+140293.3</f>
        <v>2593428.9500000002</v>
      </c>
      <c r="G111" s="164">
        <v>7</v>
      </c>
      <c r="H111" s="164">
        <v>7</v>
      </c>
      <c r="I111" s="111">
        <f>H111/G111*100</f>
        <v>100</v>
      </c>
      <c r="J111" s="111">
        <f>F111/E111*100</f>
        <v>100</v>
      </c>
      <c r="K111" s="111">
        <f>J111/I111*100</f>
        <v>100</v>
      </c>
    </row>
    <row r="112" spans="1:11" s="108" customFormat="1" ht="54.75" customHeight="1">
      <c r="A112" s="190">
        <v>2</v>
      </c>
      <c r="B112" s="191" t="s">
        <v>107</v>
      </c>
      <c r="C112" s="166" t="s">
        <v>30</v>
      </c>
      <c r="D112" s="61">
        <f>E112*100/$E$395</f>
        <v>2.6717526412364458</v>
      </c>
      <c r="E112" s="167">
        <f>1198408.56+237599.37</f>
        <v>1436007.9300000002</v>
      </c>
      <c r="F112" s="167">
        <f>356464.13+653400.23+188544.2+237599.37</f>
        <v>1436007.9300000002</v>
      </c>
      <c r="G112" s="190">
        <v>1</v>
      </c>
      <c r="H112" s="193">
        <v>1</v>
      </c>
      <c r="I112" s="111">
        <f t="shared" ref="I112:I115" si="4">H112/G112*100</f>
        <v>100</v>
      </c>
      <c r="J112" s="111">
        <f t="shared" ref="J112:J115" si="5">F112/E112*100</f>
        <v>100</v>
      </c>
      <c r="K112" s="111">
        <f t="shared" ref="K112:K115" si="6">J112/I112*100</f>
        <v>100</v>
      </c>
    </row>
    <row r="113" spans="1:11" s="108" customFormat="1" ht="84" customHeight="1">
      <c r="A113" s="190">
        <v>3</v>
      </c>
      <c r="B113" s="194" t="s">
        <v>108</v>
      </c>
      <c r="C113" s="166" t="s">
        <v>30</v>
      </c>
      <c r="D113" s="61">
        <f>E113*100/$E$395</f>
        <v>2.3374020593311333</v>
      </c>
      <c r="E113" s="167">
        <v>1256301.8899999999</v>
      </c>
      <c r="F113" s="192">
        <f>560206.26+516861.62+179234.02</f>
        <v>1256301.8999999999</v>
      </c>
      <c r="G113" s="190">
        <v>1</v>
      </c>
      <c r="H113" s="195">
        <v>1</v>
      </c>
      <c r="I113" s="111">
        <f t="shared" si="4"/>
        <v>100</v>
      </c>
      <c r="J113" s="111">
        <f t="shared" si="5"/>
        <v>100.00000079598703</v>
      </c>
      <c r="K113" s="111">
        <f t="shared" si="6"/>
        <v>100.00000079598703</v>
      </c>
    </row>
    <row r="114" spans="1:11" s="108" customFormat="1" ht="54" customHeight="1">
      <c r="A114" s="190">
        <v>4</v>
      </c>
      <c r="B114" s="194" t="s">
        <v>109</v>
      </c>
      <c r="C114" s="166" t="s">
        <v>30</v>
      </c>
      <c r="D114" s="61">
        <f>E114*100/$E$395</f>
        <v>4.0684027286792457</v>
      </c>
      <c r="E114" s="167">
        <v>2186676.4500000002</v>
      </c>
      <c r="F114" s="167">
        <v>2186676.4500000002</v>
      </c>
      <c r="G114" s="190">
        <v>1</v>
      </c>
      <c r="H114" s="190">
        <v>1</v>
      </c>
      <c r="I114" s="111">
        <f t="shared" si="4"/>
        <v>100</v>
      </c>
      <c r="J114" s="111">
        <f t="shared" si="5"/>
        <v>100</v>
      </c>
      <c r="K114" s="111">
        <f t="shared" si="6"/>
        <v>100</v>
      </c>
    </row>
    <row r="115" spans="1:11" s="108" customFormat="1" ht="80.25" customHeight="1">
      <c r="A115" s="168">
        <v>234</v>
      </c>
      <c r="B115" s="196" t="s">
        <v>125</v>
      </c>
      <c r="C115" s="166" t="s">
        <v>30</v>
      </c>
      <c r="D115" s="61">
        <f>E115*100/$E$395</f>
        <v>1.8179662399208023</v>
      </c>
      <c r="E115" s="167">
        <v>977116.63</v>
      </c>
      <c r="F115" s="167">
        <f>293134.99+254190.81+429790.83</f>
        <v>977116.63000000012</v>
      </c>
      <c r="G115" s="190">
        <v>1</v>
      </c>
      <c r="H115" s="190">
        <v>1</v>
      </c>
      <c r="I115" s="111">
        <f t="shared" si="4"/>
        <v>100</v>
      </c>
      <c r="J115" s="111">
        <f t="shared" si="5"/>
        <v>100.00000000000003</v>
      </c>
      <c r="K115" s="111">
        <f t="shared" si="6"/>
        <v>100.00000000000003</v>
      </c>
    </row>
    <row r="116" spans="1:11" s="178" customFormat="1" ht="45.6" customHeight="1">
      <c r="A116" s="197"/>
      <c r="B116" s="198"/>
      <c r="C116" s="197"/>
      <c r="D116" s="199"/>
      <c r="E116" s="200"/>
      <c r="F116" s="200"/>
      <c r="G116" s="197"/>
      <c r="H116" s="197"/>
      <c r="I116" s="197"/>
      <c r="J116" s="197"/>
      <c r="K116" s="197"/>
    </row>
    <row r="117" spans="1:11" s="178" customFormat="1" ht="22.5" customHeight="1">
      <c r="A117" s="188"/>
      <c r="B117" s="201" t="s">
        <v>31</v>
      </c>
      <c r="C117" s="188"/>
      <c r="D117" s="109">
        <f>SUM(D111:D116)</f>
        <v>15.720706387358858</v>
      </c>
      <c r="E117" s="112">
        <f>SUM(E111:E116)</f>
        <v>8449531.8500000015</v>
      </c>
      <c r="F117" s="112">
        <f>SUM(F111:F116)</f>
        <v>8449531.8600000013</v>
      </c>
      <c r="G117" s="188">
        <f>SUM(G111:G115)</f>
        <v>11</v>
      </c>
      <c r="H117" s="188">
        <f>SUM(H111:H115)</f>
        <v>11</v>
      </c>
      <c r="I117" s="114">
        <f>H117/G117*100</f>
        <v>100</v>
      </c>
      <c r="J117" s="114">
        <f>F117/E117*100</f>
        <v>100.00000011834975</v>
      </c>
      <c r="K117" s="114">
        <f>J117/I117*100</f>
        <v>100.00000011834975</v>
      </c>
    </row>
    <row r="118" spans="1:11">
      <c r="A118" s="91"/>
      <c r="B118" s="15"/>
      <c r="C118" s="22"/>
      <c r="D118" s="24"/>
      <c r="E118" s="21"/>
      <c r="F118" s="22"/>
      <c r="G118" s="22"/>
      <c r="H118" s="22"/>
      <c r="I118" s="22"/>
      <c r="J118" s="22"/>
      <c r="K118" s="22"/>
    </row>
    <row r="119" spans="1:11">
      <c r="A119" s="91"/>
      <c r="B119" s="15"/>
      <c r="C119" s="22"/>
      <c r="D119" s="24"/>
      <c r="E119" s="21"/>
      <c r="F119" s="49"/>
      <c r="G119" s="22"/>
      <c r="H119" s="22"/>
      <c r="I119" s="22"/>
      <c r="J119" s="22"/>
      <c r="K119" s="22"/>
    </row>
    <row r="120" spans="1:11">
      <c r="A120" s="91"/>
      <c r="B120" s="15"/>
      <c r="C120" s="22"/>
      <c r="D120" s="24"/>
      <c r="E120" s="21"/>
      <c r="F120" s="49"/>
      <c r="G120" s="22"/>
      <c r="H120" s="22"/>
      <c r="I120" s="22"/>
      <c r="J120" s="22"/>
      <c r="K120" s="22"/>
    </row>
    <row r="121" spans="1:11">
      <c r="A121" s="91"/>
      <c r="B121" s="15"/>
      <c r="C121" s="22"/>
      <c r="D121" s="24"/>
      <c r="E121" s="21"/>
      <c r="F121" s="22"/>
      <c r="G121" s="22"/>
      <c r="H121" s="22"/>
      <c r="I121" s="22"/>
      <c r="J121" s="22"/>
      <c r="K121" s="22"/>
    </row>
    <row r="122" spans="1:11">
      <c r="A122" s="91"/>
      <c r="B122" s="15"/>
      <c r="C122" s="22"/>
      <c r="D122" s="24"/>
      <c r="E122" s="21"/>
      <c r="F122" s="22"/>
      <c r="G122" s="22"/>
      <c r="H122" s="22"/>
      <c r="I122" s="22"/>
      <c r="J122" s="22"/>
      <c r="K122" s="22"/>
    </row>
    <row r="123" spans="1:11">
      <c r="A123" s="91"/>
      <c r="B123" s="15"/>
      <c r="C123" s="22"/>
      <c r="D123" s="24"/>
      <c r="E123" s="21"/>
      <c r="F123" s="22"/>
      <c r="G123" s="22"/>
      <c r="H123" s="22"/>
      <c r="I123" s="22"/>
      <c r="J123" s="22"/>
      <c r="K123" s="22"/>
    </row>
    <row r="124" spans="1:11">
      <c r="A124" s="297" t="s">
        <v>0</v>
      </c>
      <c r="B124" s="298"/>
      <c r="C124" s="298"/>
      <c r="D124" s="298"/>
      <c r="E124" s="298"/>
      <c r="F124" s="298"/>
      <c r="G124" s="298"/>
      <c r="H124" s="298"/>
      <c r="I124" s="298"/>
      <c r="J124" s="298"/>
      <c r="K124" s="299"/>
    </row>
    <row r="125" spans="1:11">
      <c r="A125" s="300"/>
      <c r="B125" s="301"/>
      <c r="C125" s="301"/>
      <c r="D125" s="301"/>
      <c r="E125" s="301"/>
      <c r="F125" s="301"/>
      <c r="G125" s="301"/>
      <c r="H125" s="301"/>
      <c r="I125" s="301"/>
      <c r="J125" s="301"/>
      <c r="K125" s="302"/>
    </row>
    <row r="126" spans="1:11">
      <c r="A126" s="303" t="s">
        <v>1</v>
      </c>
      <c r="B126" s="304"/>
      <c r="C126" s="304"/>
      <c r="D126" s="304"/>
      <c r="E126" s="304"/>
      <c r="F126" s="304"/>
      <c r="G126" s="304"/>
      <c r="H126" s="304"/>
      <c r="I126" s="304"/>
      <c r="J126" s="304"/>
      <c r="K126" s="305"/>
    </row>
    <row r="127" spans="1:11">
      <c r="A127" s="52"/>
      <c r="B127" s="15"/>
      <c r="C127" s="22"/>
      <c r="D127" s="24"/>
      <c r="E127" s="21"/>
      <c r="F127" s="22"/>
      <c r="G127" s="22"/>
      <c r="H127" s="22"/>
      <c r="I127" s="22"/>
      <c r="J127" s="22"/>
      <c r="K127" s="23" t="s">
        <v>102</v>
      </c>
    </row>
    <row r="128" spans="1:11">
      <c r="A128" s="52" t="s">
        <v>2</v>
      </c>
      <c r="B128" s="15" t="s">
        <v>3</v>
      </c>
      <c r="C128" s="22"/>
      <c r="D128" s="24"/>
      <c r="E128" s="21"/>
      <c r="F128" s="22"/>
      <c r="G128" s="22"/>
      <c r="H128" s="22"/>
      <c r="I128" s="22"/>
      <c r="J128" s="22"/>
      <c r="K128" s="23"/>
    </row>
    <row r="129" spans="1:11">
      <c r="A129" s="52" t="s">
        <v>4</v>
      </c>
      <c r="B129" s="268" t="str">
        <f>B23</f>
        <v>DEL 01 DE ENERO AL 31 DE DICIEMBRE DE 2020</v>
      </c>
      <c r="C129" s="22"/>
      <c r="D129" s="24"/>
      <c r="E129" s="21"/>
      <c r="F129" s="22"/>
      <c r="G129" s="22"/>
      <c r="H129" s="22"/>
      <c r="I129" s="22"/>
      <c r="J129" s="22"/>
      <c r="K129" s="23"/>
    </row>
    <row r="130" spans="1:11">
      <c r="A130" s="52"/>
      <c r="B130" s="15"/>
      <c r="C130" s="22"/>
      <c r="D130" s="24"/>
      <c r="E130" s="21"/>
      <c r="F130" s="22"/>
      <c r="G130" s="22"/>
      <c r="H130" s="22"/>
      <c r="I130" s="22"/>
      <c r="J130" s="22"/>
      <c r="K130" s="23"/>
    </row>
    <row r="131" spans="1:11">
      <c r="A131" s="52" t="s">
        <v>5</v>
      </c>
      <c r="B131" s="15" t="s">
        <v>39</v>
      </c>
      <c r="C131" s="22"/>
      <c r="D131" s="24"/>
      <c r="E131" s="21"/>
      <c r="F131" s="22"/>
      <c r="G131" s="22"/>
      <c r="H131" s="22"/>
      <c r="I131" s="22"/>
      <c r="J131" s="22"/>
      <c r="K131" s="23"/>
    </row>
    <row r="132" spans="1:11">
      <c r="A132" s="52" t="s">
        <v>7</v>
      </c>
      <c r="B132" s="15" t="s">
        <v>40</v>
      </c>
      <c r="C132" s="22"/>
      <c r="D132" s="24"/>
      <c r="E132" s="21"/>
      <c r="F132" s="22"/>
      <c r="G132" s="22"/>
      <c r="H132" s="22"/>
      <c r="I132" s="22"/>
      <c r="J132" s="22"/>
      <c r="K132" s="23"/>
    </row>
    <row r="133" spans="1:11">
      <c r="A133" s="52" t="s">
        <v>9</v>
      </c>
      <c r="B133" s="15" t="s">
        <v>10</v>
      </c>
      <c r="C133" s="22"/>
      <c r="D133" s="24"/>
      <c r="E133" s="21"/>
      <c r="F133" s="22"/>
      <c r="G133" s="22"/>
      <c r="H133" s="22"/>
      <c r="I133" s="22"/>
      <c r="J133" s="22"/>
      <c r="K133" s="23"/>
    </row>
    <row r="134" spans="1:11" ht="32.25" customHeight="1">
      <c r="A134" s="104" t="s">
        <v>11</v>
      </c>
      <c r="B134" s="15" t="s">
        <v>10</v>
      </c>
      <c r="C134" s="22"/>
      <c r="D134" s="24"/>
      <c r="E134" s="21"/>
      <c r="F134" s="22"/>
      <c r="G134" s="22"/>
      <c r="H134" s="22"/>
      <c r="I134" s="22"/>
      <c r="J134" s="22"/>
      <c r="K134" s="23"/>
    </row>
    <row r="135" spans="1:11">
      <c r="A135" s="104" t="s">
        <v>12</v>
      </c>
      <c r="B135" s="306" t="s">
        <v>41</v>
      </c>
      <c r="C135" s="306"/>
      <c r="D135" s="306"/>
      <c r="E135" s="306"/>
      <c r="F135" s="306"/>
      <c r="G135" s="306"/>
      <c r="H135" s="306"/>
      <c r="I135" s="306"/>
      <c r="J135" s="306"/>
      <c r="K135" s="307"/>
    </row>
    <row r="136" spans="1:11">
      <c r="A136" s="104"/>
      <c r="B136" s="12"/>
      <c r="C136" s="13"/>
      <c r="D136" s="24"/>
      <c r="E136" s="21"/>
      <c r="F136" s="21"/>
      <c r="G136" s="21"/>
      <c r="H136" s="21"/>
      <c r="I136" s="22"/>
      <c r="J136" s="22"/>
      <c r="K136" s="23"/>
    </row>
    <row r="137" spans="1:11">
      <c r="A137" s="303" t="s">
        <v>38</v>
      </c>
      <c r="B137" s="304"/>
      <c r="C137" s="304"/>
      <c r="D137" s="304"/>
      <c r="E137" s="304"/>
      <c r="F137" s="304"/>
      <c r="G137" s="304"/>
      <c r="H137" s="304"/>
      <c r="I137" s="304"/>
      <c r="J137" s="304"/>
      <c r="K137" s="305"/>
    </row>
    <row r="138" spans="1:11">
      <c r="A138" s="52"/>
      <c r="B138" s="15"/>
      <c r="C138" s="22"/>
      <c r="D138" s="24"/>
      <c r="E138" s="21"/>
      <c r="F138" s="22"/>
      <c r="G138" s="22"/>
      <c r="H138" s="21"/>
      <c r="I138" s="22"/>
      <c r="J138" s="22"/>
      <c r="K138" s="23"/>
    </row>
    <row r="139" spans="1:11">
      <c r="A139" s="292" t="s">
        <v>15</v>
      </c>
      <c r="B139" s="294"/>
      <c r="C139" s="308" t="s">
        <v>16</v>
      </c>
      <c r="D139" s="310" t="s">
        <v>17</v>
      </c>
      <c r="E139" s="292" t="s">
        <v>18</v>
      </c>
      <c r="F139" s="294"/>
      <c r="G139" s="292" t="s">
        <v>19</v>
      </c>
      <c r="H139" s="294"/>
      <c r="I139" s="292" t="s">
        <v>20</v>
      </c>
      <c r="J139" s="293"/>
      <c r="K139" s="294"/>
    </row>
    <row r="140" spans="1:11">
      <c r="A140" s="31" t="s">
        <v>21</v>
      </c>
      <c r="B140" s="32" t="s">
        <v>22</v>
      </c>
      <c r="C140" s="309"/>
      <c r="D140" s="311"/>
      <c r="E140" s="33" t="s">
        <v>23</v>
      </c>
      <c r="F140" s="31" t="s">
        <v>24</v>
      </c>
      <c r="G140" s="31" t="s">
        <v>25</v>
      </c>
      <c r="H140" s="31" t="s">
        <v>26</v>
      </c>
      <c r="I140" s="31" t="s">
        <v>27</v>
      </c>
      <c r="J140" s="31" t="s">
        <v>28</v>
      </c>
      <c r="K140" s="31" t="s">
        <v>29</v>
      </c>
    </row>
    <row r="141" spans="1:11" s="178" customFormat="1" ht="60">
      <c r="A141" s="202">
        <v>1</v>
      </c>
      <c r="B141" s="203" t="s">
        <v>99</v>
      </c>
      <c r="C141" s="166" t="s">
        <v>30</v>
      </c>
      <c r="D141" s="61">
        <f>E141*100/$E$395</f>
        <v>1.6134138382733076</v>
      </c>
      <c r="E141" s="167">
        <v>867174.24</v>
      </c>
      <c r="F141" s="167">
        <v>867174.24</v>
      </c>
      <c r="G141" s="164">
        <v>3</v>
      </c>
      <c r="H141" s="111">
        <v>3</v>
      </c>
      <c r="I141" s="169">
        <f>H141/G141*100</f>
        <v>100</v>
      </c>
      <c r="J141" s="169">
        <f>F141/E141*100</f>
        <v>100</v>
      </c>
      <c r="K141" s="169">
        <f>J141/I141*100</f>
        <v>100</v>
      </c>
    </row>
    <row r="142" spans="1:11" s="178" customFormat="1" ht="57.75" customHeight="1">
      <c r="A142" s="176">
        <v>2</v>
      </c>
      <c r="B142" s="177" t="s">
        <v>110</v>
      </c>
      <c r="C142" s="166" t="s">
        <v>30</v>
      </c>
      <c r="D142" s="61">
        <f>E142*100/$E$395</f>
        <v>1.4781200085352275</v>
      </c>
      <c r="E142" s="167">
        <v>794456.8</v>
      </c>
      <c r="F142" s="167">
        <v>794456.8</v>
      </c>
      <c r="G142" s="164">
        <v>1</v>
      </c>
      <c r="H142" s="111">
        <v>1</v>
      </c>
      <c r="I142" s="169">
        <f t="shared" ref="I142:I145" si="7">H142/G142*100</f>
        <v>100</v>
      </c>
      <c r="J142" s="169">
        <f t="shared" ref="J142:J145" si="8">F142/E142*100</f>
        <v>100</v>
      </c>
      <c r="K142" s="169">
        <f t="shared" ref="K142:K145" si="9">J142/I142*100</f>
        <v>100</v>
      </c>
    </row>
    <row r="143" spans="1:11" s="178" customFormat="1" ht="45.75" customHeight="1">
      <c r="A143" s="176">
        <v>3</v>
      </c>
      <c r="B143" s="177" t="s">
        <v>111</v>
      </c>
      <c r="C143" s="166" t="s">
        <v>30</v>
      </c>
      <c r="D143" s="61">
        <f>E143*100/$E$395</f>
        <v>4.6423060739269397</v>
      </c>
      <c r="E143" s="167">
        <v>2495136.7999999998</v>
      </c>
      <c r="F143" s="167">
        <f>748541.04+488051.71+636157.3+622386.75</f>
        <v>2495136.7999999998</v>
      </c>
      <c r="G143" s="164">
        <v>1</v>
      </c>
      <c r="H143" s="111">
        <v>1</v>
      </c>
      <c r="I143" s="169">
        <f t="shared" si="7"/>
        <v>100</v>
      </c>
      <c r="J143" s="169">
        <f t="shared" si="8"/>
        <v>100</v>
      </c>
      <c r="K143" s="169">
        <f t="shared" si="9"/>
        <v>100</v>
      </c>
    </row>
    <row r="144" spans="1:11" s="178" customFormat="1" ht="181.5" customHeight="1">
      <c r="A144" s="176">
        <v>231</v>
      </c>
      <c r="B144" s="177" t="s">
        <v>126</v>
      </c>
      <c r="C144" s="166" t="s">
        <v>30</v>
      </c>
      <c r="D144" s="61">
        <f>E144*100/$E$395</f>
        <v>8.3296595728033029</v>
      </c>
      <c r="E144" s="167">
        <v>4477007.72</v>
      </c>
      <c r="F144" s="167">
        <f>1293961.24+1735732+1283510.89+163803.59</f>
        <v>4477007.72</v>
      </c>
      <c r="G144" s="164">
        <v>1</v>
      </c>
      <c r="H144" s="111">
        <v>1</v>
      </c>
      <c r="I144" s="169">
        <f t="shared" si="7"/>
        <v>100</v>
      </c>
      <c r="J144" s="169">
        <f t="shared" si="8"/>
        <v>100</v>
      </c>
      <c r="K144" s="169">
        <f t="shared" si="9"/>
        <v>100</v>
      </c>
    </row>
    <row r="145" spans="1:11" s="178" customFormat="1" ht="45.75" customHeight="1">
      <c r="A145" s="176">
        <v>233</v>
      </c>
      <c r="B145" s="177" t="s">
        <v>127</v>
      </c>
      <c r="C145" s="166" t="s">
        <v>30</v>
      </c>
      <c r="D145" s="61">
        <f>E145*100/$E$395</f>
        <v>1.0756091510938703</v>
      </c>
      <c r="E145" s="167">
        <v>578116.12</v>
      </c>
      <c r="F145" s="167">
        <f>173434.84+303510.98+101170.34</f>
        <v>578116.15999999992</v>
      </c>
      <c r="G145" s="176">
        <v>1</v>
      </c>
      <c r="H145" s="176">
        <v>1</v>
      </c>
      <c r="I145" s="169">
        <f t="shared" si="7"/>
        <v>100</v>
      </c>
      <c r="J145" s="169">
        <f t="shared" si="8"/>
        <v>100.00000691902517</v>
      </c>
      <c r="K145" s="169">
        <f t="shared" si="9"/>
        <v>100.00000691902517</v>
      </c>
    </row>
    <row r="146" spans="1:11" s="178" customFormat="1" ht="45.75" customHeight="1">
      <c r="A146" s="176"/>
      <c r="B146" s="177"/>
      <c r="C146" s="176"/>
      <c r="D146" s="204"/>
      <c r="E146" s="205"/>
      <c r="F146" s="176"/>
      <c r="G146" s="176"/>
      <c r="H146" s="176"/>
      <c r="I146" s="176"/>
      <c r="J146" s="176"/>
      <c r="K146" s="176"/>
    </row>
    <row r="147" spans="1:11" s="178" customFormat="1" ht="45.75" customHeight="1">
      <c r="A147" s="176"/>
      <c r="B147" s="177"/>
      <c r="C147" s="176"/>
      <c r="D147" s="204"/>
      <c r="E147" s="205"/>
      <c r="F147" s="176"/>
      <c r="G147" s="176"/>
      <c r="H147" s="176"/>
      <c r="I147" s="176"/>
      <c r="J147" s="176"/>
      <c r="K147" s="176"/>
    </row>
    <row r="148" spans="1:11" s="178" customFormat="1">
      <c r="A148" s="176"/>
      <c r="B148" s="177"/>
      <c r="C148" s="176"/>
      <c r="D148" s="204"/>
      <c r="E148" s="205"/>
      <c r="F148" s="176"/>
      <c r="G148" s="176"/>
      <c r="H148" s="176"/>
      <c r="I148" s="176"/>
      <c r="J148" s="176"/>
      <c r="K148" s="176"/>
    </row>
    <row r="149" spans="1:11" s="178" customFormat="1">
      <c r="A149" s="179"/>
      <c r="B149" s="180"/>
      <c r="C149" s="179"/>
      <c r="D149" s="206"/>
      <c r="E149" s="207"/>
      <c r="F149" s="179"/>
      <c r="G149" s="179"/>
      <c r="H149" s="179"/>
      <c r="I149" s="179"/>
      <c r="J149" s="179"/>
      <c r="K149" s="179"/>
    </row>
    <row r="150" spans="1:11" s="178" customFormat="1">
      <c r="A150" s="186"/>
      <c r="B150" s="187" t="s">
        <v>31</v>
      </c>
      <c r="C150" s="186"/>
      <c r="D150" s="109">
        <f>SUM(D141:D149)</f>
        <v>17.13910864463265</v>
      </c>
      <c r="E150" s="112">
        <f>SUM(E141:E149)</f>
        <v>9211891.6799999978</v>
      </c>
      <c r="F150" s="112">
        <f>SUM(F141:F149)</f>
        <v>9211891.7199999988</v>
      </c>
      <c r="G150" s="114">
        <f>SUM(G141:G145)</f>
        <v>7</v>
      </c>
      <c r="H150" s="114">
        <f>SUM(H141:H145)</f>
        <v>7</v>
      </c>
      <c r="I150" s="114">
        <f>H150/G150*100</f>
        <v>100</v>
      </c>
      <c r="J150" s="114">
        <f>F150/E150*100</f>
        <v>100.00000043422135</v>
      </c>
      <c r="K150" s="114">
        <f>J150/I150*100</f>
        <v>100.00000043422135</v>
      </c>
    </row>
    <row r="151" spans="1:11">
      <c r="A151" s="91"/>
      <c r="B151" s="15"/>
      <c r="C151" s="22"/>
      <c r="D151" s="24"/>
      <c r="E151" s="21"/>
      <c r="F151" s="22"/>
      <c r="G151" s="22"/>
      <c r="H151" s="22"/>
      <c r="I151" s="22"/>
      <c r="J151" s="22"/>
      <c r="K151" s="22"/>
    </row>
    <row r="152" spans="1:11">
      <c r="A152" s="91"/>
      <c r="B152" s="15"/>
      <c r="C152" s="22"/>
      <c r="D152" s="24"/>
      <c r="E152" s="21"/>
      <c r="F152" s="49"/>
      <c r="G152" s="22"/>
      <c r="H152" s="22"/>
      <c r="I152" s="22"/>
      <c r="J152" s="22"/>
      <c r="K152" s="22"/>
    </row>
    <row r="153" spans="1:11">
      <c r="A153" s="91"/>
      <c r="B153" s="15"/>
      <c r="C153" s="22"/>
      <c r="D153" s="24"/>
      <c r="E153" s="21"/>
      <c r="F153" s="49"/>
      <c r="G153" s="22"/>
      <c r="H153" s="22"/>
      <c r="I153" s="22"/>
      <c r="J153" s="22"/>
      <c r="K153" s="22"/>
    </row>
    <row r="154" spans="1:11">
      <c r="A154" s="91"/>
      <c r="B154" s="15"/>
      <c r="C154" s="22"/>
      <c r="D154" s="24"/>
      <c r="E154" s="21"/>
      <c r="F154" s="22"/>
      <c r="G154" s="22"/>
      <c r="H154" s="22"/>
      <c r="I154" s="22"/>
      <c r="J154" s="22"/>
      <c r="K154" s="22"/>
    </row>
    <row r="155" spans="1:11">
      <c r="A155" s="91"/>
      <c r="B155" s="15"/>
      <c r="C155" s="22"/>
      <c r="D155" s="24"/>
      <c r="E155" s="21"/>
      <c r="F155" s="22"/>
      <c r="G155" s="22"/>
      <c r="H155" s="22"/>
      <c r="I155" s="22"/>
      <c r="J155" s="22"/>
      <c r="K155" s="22"/>
    </row>
    <row r="156" spans="1:11">
      <c r="A156" s="297" t="s">
        <v>0</v>
      </c>
      <c r="B156" s="298"/>
      <c r="C156" s="298"/>
      <c r="D156" s="298"/>
      <c r="E156" s="298"/>
      <c r="F156" s="298"/>
      <c r="G156" s="298"/>
      <c r="H156" s="298"/>
      <c r="I156" s="298"/>
      <c r="J156" s="298"/>
      <c r="K156" s="299"/>
    </row>
    <row r="157" spans="1:11">
      <c r="A157" s="300"/>
      <c r="B157" s="301"/>
      <c r="C157" s="301"/>
      <c r="D157" s="301"/>
      <c r="E157" s="301"/>
      <c r="F157" s="301"/>
      <c r="G157" s="301"/>
      <c r="H157" s="301"/>
      <c r="I157" s="301"/>
      <c r="J157" s="301"/>
      <c r="K157" s="302"/>
    </row>
    <row r="158" spans="1:11">
      <c r="A158" s="303" t="s">
        <v>1</v>
      </c>
      <c r="B158" s="304"/>
      <c r="C158" s="304"/>
      <c r="D158" s="304"/>
      <c r="E158" s="304"/>
      <c r="F158" s="304"/>
      <c r="G158" s="304"/>
      <c r="H158" s="304"/>
      <c r="I158" s="304"/>
      <c r="J158" s="304"/>
      <c r="K158" s="305"/>
    </row>
    <row r="159" spans="1:11">
      <c r="A159" s="52"/>
      <c r="B159" s="15"/>
      <c r="C159" s="22"/>
      <c r="D159" s="24"/>
      <c r="E159" s="21"/>
      <c r="F159" s="22"/>
      <c r="G159" s="22"/>
      <c r="H159" s="22"/>
      <c r="I159" s="22"/>
      <c r="J159" s="22"/>
      <c r="K159" s="269" t="s">
        <v>102</v>
      </c>
    </row>
    <row r="160" spans="1:11">
      <c r="A160" s="52" t="s">
        <v>2</v>
      </c>
      <c r="B160" s="15" t="s">
        <v>3</v>
      </c>
      <c r="C160" s="22"/>
      <c r="D160" s="24"/>
      <c r="E160" s="21"/>
      <c r="F160" s="22"/>
      <c r="G160" s="22"/>
      <c r="H160" s="22"/>
      <c r="I160" s="22"/>
      <c r="J160" s="22"/>
      <c r="K160" s="23"/>
    </row>
    <row r="161" spans="1:11">
      <c r="A161" s="52" t="s">
        <v>4</v>
      </c>
      <c r="B161" s="15" t="str">
        <f>B23</f>
        <v>DEL 01 DE ENERO AL 31 DE DICIEMBRE DE 2020</v>
      </c>
      <c r="C161" s="22"/>
      <c r="D161" s="24"/>
      <c r="E161" s="21"/>
      <c r="F161" s="22"/>
      <c r="G161" s="22"/>
      <c r="H161" s="22"/>
      <c r="I161" s="22"/>
      <c r="J161" s="22"/>
      <c r="K161" s="23"/>
    </row>
    <row r="162" spans="1:11">
      <c r="A162" s="52"/>
      <c r="B162" s="15"/>
      <c r="C162" s="22"/>
      <c r="D162" s="24"/>
      <c r="E162" s="21"/>
      <c r="F162" s="22"/>
      <c r="G162" s="22"/>
      <c r="H162" s="22"/>
      <c r="I162" s="22"/>
      <c r="J162" s="22"/>
      <c r="K162" s="23"/>
    </row>
    <row r="163" spans="1:11">
      <c r="A163" s="52" t="s">
        <v>5</v>
      </c>
      <c r="B163" s="15" t="s">
        <v>42</v>
      </c>
      <c r="C163" s="22"/>
      <c r="D163" s="24"/>
      <c r="E163" s="21"/>
      <c r="F163" s="22"/>
      <c r="G163" s="22"/>
      <c r="H163" s="22"/>
      <c r="I163" s="22"/>
      <c r="J163" s="22"/>
      <c r="K163" s="23"/>
    </row>
    <row r="164" spans="1:11">
      <c r="A164" s="52" t="s">
        <v>7</v>
      </c>
      <c r="B164" s="15" t="s">
        <v>43</v>
      </c>
      <c r="C164" s="22"/>
      <c r="D164" s="24"/>
      <c r="E164" s="21"/>
      <c r="F164" s="22"/>
      <c r="G164" s="22"/>
      <c r="H164" s="22"/>
      <c r="I164" s="22"/>
      <c r="J164" s="22"/>
      <c r="K164" s="23"/>
    </row>
    <row r="165" spans="1:11">
      <c r="A165" s="52" t="s">
        <v>9</v>
      </c>
      <c r="B165" s="15" t="s">
        <v>10</v>
      </c>
      <c r="C165" s="22"/>
      <c r="D165" s="24"/>
      <c r="E165" s="21"/>
      <c r="F165" s="22"/>
      <c r="G165" s="22"/>
      <c r="H165" s="22"/>
      <c r="I165" s="22"/>
      <c r="J165" s="22"/>
      <c r="K165" s="23"/>
    </row>
    <row r="166" spans="1:11" ht="29.25" customHeight="1">
      <c r="A166" s="104" t="s">
        <v>11</v>
      </c>
      <c r="B166" s="15" t="s">
        <v>10</v>
      </c>
      <c r="C166" s="22"/>
      <c r="D166" s="24"/>
      <c r="E166" s="21"/>
      <c r="F166" s="22"/>
      <c r="G166" s="22"/>
      <c r="H166" s="22"/>
      <c r="I166" s="22"/>
      <c r="J166" s="22"/>
      <c r="K166" s="23"/>
    </row>
    <row r="167" spans="1:11" ht="28.5" customHeight="1">
      <c r="A167" s="104" t="s">
        <v>12</v>
      </c>
      <c r="B167" s="306" t="s">
        <v>44</v>
      </c>
      <c r="C167" s="306"/>
      <c r="D167" s="306"/>
      <c r="E167" s="306"/>
      <c r="F167" s="306"/>
      <c r="G167" s="306"/>
      <c r="H167" s="306"/>
      <c r="I167" s="306"/>
      <c r="J167" s="306"/>
      <c r="K167" s="307"/>
    </row>
    <row r="168" spans="1:11">
      <c r="A168" s="104"/>
      <c r="B168" s="12"/>
      <c r="C168" s="13"/>
      <c r="D168" s="24"/>
      <c r="E168" s="21"/>
      <c r="F168" s="21"/>
      <c r="G168" s="21"/>
      <c r="H168" s="21"/>
      <c r="I168" s="22"/>
      <c r="J168" s="22"/>
      <c r="K168" s="23"/>
    </row>
    <row r="169" spans="1:11" ht="23.25" customHeight="1">
      <c r="A169" s="314" t="s">
        <v>38</v>
      </c>
      <c r="B169" s="315"/>
      <c r="C169" s="315"/>
      <c r="D169" s="315"/>
      <c r="E169" s="315"/>
      <c r="F169" s="315"/>
      <c r="G169" s="315"/>
      <c r="H169" s="315"/>
      <c r="I169" s="315"/>
      <c r="J169" s="315"/>
      <c r="K169" s="316"/>
    </row>
    <row r="170" spans="1:11">
      <c r="A170" s="52"/>
      <c r="B170" s="15"/>
      <c r="C170" s="22"/>
      <c r="D170" s="24"/>
      <c r="E170" s="21"/>
      <c r="F170" s="22"/>
      <c r="G170" s="22"/>
      <c r="H170" s="21"/>
      <c r="I170" s="22"/>
      <c r="J170" s="22"/>
      <c r="K170" s="23"/>
    </row>
    <row r="171" spans="1:11">
      <c r="A171" s="292" t="s">
        <v>15</v>
      </c>
      <c r="B171" s="294"/>
      <c r="C171" s="308" t="s">
        <v>16</v>
      </c>
      <c r="D171" s="310" t="s">
        <v>17</v>
      </c>
      <c r="E171" s="292" t="s">
        <v>18</v>
      </c>
      <c r="F171" s="294"/>
      <c r="G171" s="292" t="s">
        <v>19</v>
      </c>
      <c r="H171" s="294"/>
      <c r="I171" s="292" t="s">
        <v>20</v>
      </c>
      <c r="J171" s="293"/>
      <c r="K171" s="294"/>
    </row>
    <row r="172" spans="1:11">
      <c r="A172" s="31" t="s">
        <v>21</v>
      </c>
      <c r="B172" s="32" t="s">
        <v>22</v>
      </c>
      <c r="C172" s="309"/>
      <c r="D172" s="311"/>
      <c r="E172" s="33" t="s">
        <v>23</v>
      </c>
      <c r="F172" s="31" t="s">
        <v>24</v>
      </c>
      <c r="G172" s="31" t="s">
        <v>25</v>
      </c>
      <c r="H172" s="31" t="s">
        <v>26</v>
      </c>
      <c r="I172" s="31" t="s">
        <v>27</v>
      </c>
      <c r="J172" s="31" t="s">
        <v>28</v>
      </c>
      <c r="K172" s="31" t="s">
        <v>29</v>
      </c>
    </row>
    <row r="173" spans="1:11" s="108" customFormat="1" ht="75.75" customHeight="1">
      <c r="A173" s="164">
        <v>1</v>
      </c>
      <c r="B173" s="165" t="s">
        <v>112</v>
      </c>
      <c r="C173" s="166" t="s">
        <v>45</v>
      </c>
      <c r="D173" s="61">
        <f>E173*100/$E$395</f>
        <v>12.380735485911096</v>
      </c>
      <c r="E173" s="167">
        <v>6654371.3899999997</v>
      </c>
      <c r="F173" s="167">
        <f>1597346.83+2018755.52+1292640.81+323677.78+92068.5+1003829.11+326052.85</f>
        <v>6654371.4000000004</v>
      </c>
      <c r="G173" s="164">
        <v>9</v>
      </c>
      <c r="H173" s="111">
        <v>9</v>
      </c>
      <c r="I173" s="169">
        <f>H173/G173*100</f>
        <v>100</v>
      </c>
      <c r="J173" s="169">
        <f>F173/E173*100</f>
        <v>100.00000015027717</v>
      </c>
      <c r="K173" s="169">
        <f>J173/I173*100</f>
        <v>100.00000015027717</v>
      </c>
    </row>
    <row r="174" spans="1:11" s="108" customFormat="1" ht="43.5" customHeight="1">
      <c r="A174" s="172">
        <v>2</v>
      </c>
      <c r="B174" s="175" t="s">
        <v>113</v>
      </c>
      <c r="C174" s="174" t="s">
        <v>45</v>
      </c>
      <c r="D174" s="61">
        <f>E174*100/$E$395</f>
        <v>1.3099729938613349</v>
      </c>
      <c r="E174" s="167">
        <v>704081.5</v>
      </c>
      <c r="F174" s="167">
        <v>704081.5</v>
      </c>
      <c r="G174" s="172">
        <v>1</v>
      </c>
      <c r="H174" s="208">
        <v>1</v>
      </c>
      <c r="I174" s="169">
        <f t="shared" ref="I174:I175" si="10">H174/G174*100</f>
        <v>100</v>
      </c>
      <c r="J174" s="169">
        <f t="shared" ref="J174:J175" si="11">F174/E174*100</f>
        <v>100</v>
      </c>
      <c r="K174" s="169">
        <f t="shared" ref="K174:K175" si="12">J174/I174*100</f>
        <v>100</v>
      </c>
    </row>
    <row r="175" spans="1:11" s="108" customFormat="1" ht="45" customHeight="1">
      <c r="A175" s="171">
        <v>3</v>
      </c>
      <c r="B175" s="209" t="s">
        <v>116</v>
      </c>
      <c r="C175" s="174" t="s">
        <v>45</v>
      </c>
      <c r="D175" s="61">
        <f>E175*100/$E$395</f>
        <v>0.31069422206180181</v>
      </c>
      <c r="E175" s="167">
        <v>166991.26999999999</v>
      </c>
      <c r="F175" s="167">
        <v>166991.26999999999</v>
      </c>
      <c r="G175" s="171">
        <v>1</v>
      </c>
      <c r="H175" s="171">
        <v>1</v>
      </c>
      <c r="I175" s="169">
        <f t="shared" si="10"/>
        <v>100</v>
      </c>
      <c r="J175" s="169">
        <f t="shared" si="11"/>
        <v>100</v>
      </c>
      <c r="K175" s="169">
        <f t="shared" si="12"/>
        <v>100</v>
      </c>
    </row>
    <row r="176" spans="1:11" s="178" customFormat="1" ht="45.6" customHeight="1">
      <c r="A176" s="176"/>
      <c r="B176" s="177"/>
      <c r="C176" s="176"/>
      <c r="D176" s="204"/>
      <c r="E176" s="205"/>
      <c r="F176" s="176"/>
      <c r="G176" s="176"/>
      <c r="H176" s="176"/>
      <c r="I176" s="176"/>
      <c r="J176" s="176"/>
      <c r="K176" s="176"/>
    </row>
    <row r="177" spans="1:11" s="178" customFormat="1" ht="45.6" customHeight="1">
      <c r="A177" s="176"/>
      <c r="B177" s="177"/>
      <c r="C177" s="176"/>
      <c r="D177" s="204"/>
      <c r="E177" s="205"/>
      <c r="F177" s="176"/>
      <c r="G177" s="176"/>
      <c r="H177" s="176"/>
      <c r="I177" s="176"/>
      <c r="J177" s="176"/>
      <c r="K177" s="176"/>
    </row>
    <row r="178" spans="1:11" s="178" customFormat="1">
      <c r="A178" s="179"/>
      <c r="B178" s="180"/>
      <c r="C178" s="179"/>
      <c r="D178" s="206"/>
      <c r="E178" s="207"/>
      <c r="F178" s="179"/>
      <c r="G178" s="179"/>
      <c r="H178" s="179"/>
      <c r="I178" s="179"/>
      <c r="J178" s="179"/>
      <c r="K178" s="179"/>
    </row>
    <row r="179" spans="1:11" s="178" customFormat="1">
      <c r="A179" s="186"/>
      <c r="B179" s="187" t="s">
        <v>31</v>
      </c>
      <c r="C179" s="186"/>
      <c r="D179" s="109">
        <f>SUM(D173:D178)</f>
        <v>14.001402701834232</v>
      </c>
      <c r="E179" s="112">
        <f>SUM(E173:E178)</f>
        <v>7525444.1599999992</v>
      </c>
      <c r="F179" s="112">
        <f>SUM(F173:F178)</f>
        <v>7525444.1699999999</v>
      </c>
      <c r="G179" s="188">
        <f>SUM(G173:G175)</f>
        <v>11</v>
      </c>
      <c r="H179" s="188">
        <f>SUM(H173:H175)</f>
        <v>11</v>
      </c>
      <c r="I179" s="186">
        <v>100</v>
      </c>
      <c r="J179" s="186">
        <v>100</v>
      </c>
      <c r="K179" s="186">
        <v>100</v>
      </c>
    </row>
    <row r="180" spans="1:11">
      <c r="A180" s="91"/>
      <c r="B180" s="15"/>
      <c r="C180" s="22"/>
      <c r="D180" s="24"/>
      <c r="E180" s="21"/>
      <c r="F180" s="22"/>
      <c r="G180" s="22"/>
      <c r="H180" s="22"/>
      <c r="I180" s="22"/>
      <c r="J180" s="22"/>
      <c r="K180" s="22"/>
    </row>
    <row r="181" spans="1:11">
      <c r="A181" s="91"/>
      <c r="B181" s="15"/>
      <c r="C181" s="22"/>
      <c r="D181" s="24"/>
      <c r="E181" s="21"/>
      <c r="F181" s="49"/>
      <c r="G181" s="22"/>
      <c r="H181" s="22"/>
      <c r="I181" s="22"/>
      <c r="J181" s="22"/>
      <c r="K181" s="22"/>
    </row>
    <row r="182" spans="1:11">
      <c r="A182" s="91"/>
      <c r="B182" s="15"/>
      <c r="C182" s="22"/>
      <c r="D182" s="24"/>
      <c r="E182" s="21"/>
      <c r="F182" s="49"/>
      <c r="G182" s="22"/>
      <c r="H182" s="22"/>
      <c r="I182" s="22"/>
      <c r="J182" s="22"/>
      <c r="K182" s="22"/>
    </row>
    <row r="183" spans="1:11">
      <c r="A183" s="91"/>
      <c r="B183" s="15"/>
      <c r="C183" s="22"/>
      <c r="D183" s="24"/>
      <c r="E183" s="21"/>
      <c r="F183" s="22"/>
      <c r="G183" s="22"/>
      <c r="H183" s="22"/>
      <c r="I183" s="22"/>
      <c r="J183" s="22"/>
      <c r="K183" s="22"/>
    </row>
    <row r="184" spans="1:11">
      <c r="A184" s="91"/>
      <c r="B184" s="15"/>
      <c r="C184" s="22"/>
      <c r="D184" s="24"/>
      <c r="E184" s="21"/>
      <c r="F184" s="22"/>
      <c r="G184" s="22"/>
      <c r="H184" s="22"/>
      <c r="I184" s="22"/>
      <c r="J184" s="22"/>
      <c r="K184" s="22"/>
    </row>
    <row r="185" spans="1:11">
      <c r="A185" s="297" t="s">
        <v>0</v>
      </c>
      <c r="B185" s="298"/>
      <c r="C185" s="298"/>
      <c r="D185" s="298"/>
      <c r="E185" s="298"/>
      <c r="F185" s="298"/>
      <c r="G185" s="298"/>
      <c r="H185" s="298"/>
      <c r="I185" s="298"/>
      <c r="J185" s="298"/>
      <c r="K185" s="299"/>
    </row>
    <row r="186" spans="1:11">
      <c r="A186" s="300"/>
      <c r="B186" s="301"/>
      <c r="C186" s="301"/>
      <c r="D186" s="301"/>
      <c r="E186" s="301"/>
      <c r="F186" s="301"/>
      <c r="G186" s="301"/>
      <c r="H186" s="301"/>
      <c r="I186" s="301"/>
      <c r="J186" s="301"/>
      <c r="K186" s="302"/>
    </row>
    <row r="187" spans="1:11">
      <c r="A187" s="303" t="s">
        <v>1</v>
      </c>
      <c r="B187" s="304"/>
      <c r="C187" s="304"/>
      <c r="D187" s="304"/>
      <c r="E187" s="304"/>
      <c r="F187" s="304"/>
      <c r="G187" s="304"/>
      <c r="H187" s="304"/>
      <c r="I187" s="304"/>
      <c r="J187" s="304"/>
      <c r="K187" s="305"/>
    </row>
    <row r="188" spans="1:11">
      <c r="A188" s="52"/>
      <c r="B188" s="15"/>
      <c r="C188" s="22"/>
      <c r="D188" s="24"/>
      <c r="E188" s="21"/>
      <c r="F188" s="22"/>
      <c r="G188" s="22"/>
      <c r="H188" s="22"/>
      <c r="I188" s="22"/>
      <c r="J188" s="22"/>
      <c r="K188" s="23" t="s">
        <v>102</v>
      </c>
    </row>
    <row r="189" spans="1:11">
      <c r="A189" s="52" t="s">
        <v>2</v>
      </c>
      <c r="B189" s="15" t="s">
        <v>3</v>
      </c>
      <c r="C189" s="22"/>
      <c r="D189" s="24"/>
      <c r="E189" s="21"/>
      <c r="F189" s="22"/>
      <c r="G189" s="22"/>
      <c r="H189" s="22"/>
      <c r="I189" s="22"/>
      <c r="J189" s="22"/>
      <c r="K189" s="23"/>
    </row>
    <row r="190" spans="1:11">
      <c r="A190" s="52" t="s">
        <v>4</v>
      </c>
      <c r="B190" s="15" t="str">
        <f>B23</f>
        <v>DEL 01 DE ENERO AL 31 DE DICIEMBRE DE 2020</v>
      </c>
      <c r="C190" s="22"/>
      <c r="D190" s="24"/>
      <c r="E190" s="21"/>
      <c r="F190" s="22"/>
      <c r="G190" s="22"/>
      <c r="H190" s="22"/>
      <c r="I190" s="22"/>
      <c r="J190" s="22"/>
      <c r="K190" s="23"/>
    </row>
    <row r="191" spans="1:11">
      <c r="A191" s="52"/>
      <c r="B191" s="15"/>
      <c r="C191" s="22"/>
      <c r="D191" s="24"/>
      <c r="E191" s="21"/>
      <c r="F191" s="22"/>
      <c r="G191" s="22"/>
      <c r="H191" s="22"/>
      <c r="I191" s="22"/>
      <c r="J191" s="22"/>
      <c r="K191" s="23"/>
    </row>
    <row r="192" spans="1:11">
      <c r="A192" s="52" t="s">
        <v>5</v>
      </c>
      <c r="B192" s="15" t="s">
        <v>46</v>
      </c>
      <c r="C192" s="22"/>
      <c r="D192" s="24"/>
      <c r="E192" s="21"/>
      <c r="F192" s="22"/>
      <c r="G192" s="22"/>
      <c r="H192" s="22"/>
      <c r="I192" s="22"/>
      <c r="J192" s="22"/>
      <c r="K192" s="23"/>
    </row>
    <row r="193" spans="1:11">
      <c r="A193" s="52" t="s">
        <v>7</v>
      </c>
      <c r="B193" s="15" t="s">
        <v>47</v>
      </c>
      <c r="C193" s="22"/>
      <c r="D193" s="24"/>
      <c r="E193" s="21"/>
      <c r="F193" s="22"/>
      <c r="G193" s="22"/>
      <c r="H193" s="22"/>
      <c r="I193" s="22"/>
      <c r="J193" s="22"/>
      <c r="K193" s="23"/>
    </row>
    <row r="194" spans="1:11" ht="30.75" customHeight="1">
      <c r="A194" s="52" t="s">
        <v>9</v>
      </c>
      <c r="B194" s="15" t="s">
        <v>10</v>
      </c>
      <c r="C194" s="22"/>
      <c r="D194" s="24"/>
      <c r="E194" s="21"/>
      <c r="F194" s="22"/>
      <c r="G194" s="22"/>
      <c r="H194" s="22"/>
      <c r="I194" s="22"/>
      <c r="J194" s="22"/>
      <c r="K194" s="23"/>
    </row>
    <row r="195" spans="1:11" ht="26.25">
      <c r="A195" s="104" t="s">
        <v>11</v>
      </c>
      <c r="B195" s="15" t="s">
        <v>10</v>
      </c>
      <c r="C195" s="22"/>
      <c r="D195" s="24"/>
      <c r="E195" s="21"/>
      <c r="F195" s="22"/>
      <c r="G195" s="22"/>
      <c r="H195" s="22"/>
      <c r="I195" s="22"/>
      <c r="J195" s="22"/>
      <c r="K195" s="23"/>
    </row>
    <row r="196" spans="1:11">
      <c r="A196" s="104" t="s">
        <v>12</v>
      </c>
      <c r="B196" s="306" t="s">
        <v>48</v>
      </c>
      <c r="C196" s="306"/>
      <c r="D196" s="306"/>
      <c r="E196" s="306"/>
      <c r="F196" s="306"/>
      <c r="G196" s="306"/>
      <c r="H196" s="306"/>
      <c r="I196" s="306"/>
      <c r="J196" s="306"/>
      <c r="K196" s="307"/>
    </row>
    <row r="197" spans="1:11">
      <c r="A197" s="104"/>
      <c r="B197" s="12"/>
      <c r="C197" s="13"/>
      <c r="D197" s="24"/>
      <c r="E197" s="21"/>
      <c r="F197" s="21"/>
      <c r="G197" s="21"/>
      <c r="H197" s="21"/>
      <c r="I197" s="22"/>
      <c r="J197" s="22"/>
      <c r="K197" s="23"/>
    </row>
    <row r="198" spans="1:11">
      <c r="A198" s="303" t="s">
        <v>38</v>
      </c>
      <c r="B198" s="304"/>
      <c r="C198" s="304"/>
      <c r="D198" s="304"/>
      <c r="E198" s="304"/>
      <c r="F198" s="304"/>
      <c r="G198" s="304"/>
      <c r="H198" s="304"/>
      <c r="I198" s="304"/>
      <c r="J198" s="304"/>
      <c r="K198" s="305"/>
    </row>
    <row r="199" spans="1:11">
      <c r="A199" s="52"/>
      <c r="B199" s="15"/>
      <c r="C199" s="22"/>
      <c r="D199" s="24"/>
      <c r="E199" s="21"/>
      <c r="F199" s="22"/>
      <c r="G199" s="22"/>
      <c r="H199" s="21"/>
      <c r="I199" s="22"/>
      <c r="J199" s="22"/>
      <c r="K199" s="23"/>
    </row>
    <row r="200" spans="1:11">
      <c r="A200" s="292" t="s">
        <v>15</v>
      </c>
      <c r="B200" s="294"/>
      <c r="C200" s="308" t="s">
        <v>16</v>
      </c>
      <c r="D200" s="310" t="s">
        <v>17</v>
      </c>
      <c r="E200" s="292" t="s">
        <v>18</v>
      </c>
      <c r="F200" s="294"/>
      <c r="G200" s="292" t="s">
        <v>19</v>
      </c>
      <c r="H200" s="294"/>
      <c r="I200" s="292" t="s">
        <v>20</v>
      </c>
      <c r="J200" s="293"/>
      <c r="K200" s="294"/>
    </row>
    <row r="201" spans="1:11">
      <c r="A201" s="31" t="s">
        <v>21</v>
      </c>
      <c r="B201" s="32" t="s">
        <v>22</v>
      </c>
      <c r="C201" s="309"/>
      <c r="D201" s="311"/>
      <c r="E201" s="33" t="s">
        <v>23</v>
      </c>
      <c r="F201" s="31" t="s">
        <v>24</v>
      </c>
      <c r="G201" s="31" t="s">
        <v>25</v>
      </c>
      <c r="H201" s="31" t="s">
        <v>26</v>
      </c>
      <c r="I201" s="31" t="s">
        <v>27</v>
      </c>
      <c r="J201" s="31" t="s">
        <v>28</v>
      </c>
      <c r="K201" s="31" t="s">
        <v>29</v>
      </c>
    </row>
    <row r="202" spans="1:11" s="113" customFormat="1" ht="60">
      <c r="A202" s="34">
        <v>1</v>
      </c>
      <c r="B202" s="77" t="s">
        <v>117</v>
      </c>
      <c r="C202" s="35" t="s">
        <v>49</v>
      </c>
      <c r="D202" s="61">
        <f>E202*100/$E$395</f>
        <v>0.18605417041369998</v>
      </c>
      <c r="E202" s="167">
        <v>100000</v>
      </c>
      <c r="F202" s="79"/>
      <c r="G202" s="34">
        <v>1</v>
      </c>
      <c r="H202" s="79"/>
      <c r="I202" s="79"/>
      <c r="J202" s="79"/>
      <c r="K202" s="79"/>
    </row>
    <row r="203" spans="1:11" s="113" customFormat="1" ht="60">
      <c r="A203" s="38">
        <v>2</v>
      </c>
      <c r="B203" s="77" t="s">
        <v>118</v>
      </c>
      <c r="C203" s="39" t="s">
        <v>30</v>
      </c>
      <c r="D203" s="61">
        <f>E203*100/$E$395</f>
        <v>0.18605417041369998</v>
      </c>
      <c r="E203" s="167">
        <v>100000</v>
      </c>
      <c r="F203" s="130"/>
      <c r="G203" s="38">
        <v>1</v>
      </c>
      <c r="H203" s="130"/>
      <c r="I203" s="130"/>
      <c r="J203" s="130"/>
      <c r="K203" s="130"/>
    </row>
    <row r="204" spans="1:11" ht="30" customHeight="1">
      <c r="A204" s="37"/>
      <c r="B204" s="77"/>
      <c r="C204" s="37"/>
      <c r="D204" s="74"/>
      <c r="E204" s="76"/>
      <c r="F204" s="67"/>
      <c r="G204" s="37"/>
      <c r="H204" s="37"/>
      <c r="I204" s="37"/>
      <c r="J204" s="37"/>
      <c r="K204" s="37"/>
    </row>
    <row r="205" spans="1:11" ht="30" customHeight="1">
      <c r="A205" s="41"/>
      <c r="B205" s="77"/>
      <c r="C205" s="37"/>
      <c r="D205" s="74"/>
      <c r="E205" s="76"/>
      <c r="F205" s="40"/>
      <c r="G205" s="41"/>
      <c r="H205" s="41"/>
      <c r="I205" s="41"/>
      <c r="J205" s="41"/>
      <c r="K205" s="41"/>
    </row>
    <row r="206" spans="1:11">
      <c r="A206" s="46"/>
      <c r="B206" s="47" t="s">
        <v>31</v>
      </c>
      <c r="C206" s="46"/>
      <c r="D206" s="78">
        <f>SUM(D202:D205)</f>
        <v>0.37210834082739996</v>
      </c>
      <c r="E206" s="72">
        <f>SUM(E202:E205)</f>
        <v>200000</v>
      </c>
      <c r="F206" s="46"/>
      <c r="G206" s="46"/>
      <c r="H206" s="46"/>
      <c r="I206" s="46"/>
      <c r="J206" s="46"/>
      <c r="K206" s="46"/>
    </row>
    <row r="207" spans="1:11">
      <c r="A207" s="91"/>
      <c r="B207" s="15"/>
      <c r="C207" s="22"/>
      <c r="D207" s="24"/>
      <c r="E207" s="21"/>
      <c r="F207" s="24"/>
      <c r="G207" s="22"/>
      <c r="H207" s="22"/>
      <c r="I207" s="22"/>
      <c r="J207" s="22"/>
      <c r="K207" s="22"/>
    </row>
    <row r="208" spans="1:11">
      <c r="A208" s="91"/>
      <c r="B208" s="15"/>
      <c r="C208" s="22"/>
      <c r="D208" s="24"/>
      <c r="E208" s="21"/>
      <c r="F208" s="24"/>
      <c r="G208" s="21"/>
      <c r="H208" s="22"/>
      <c r="I208" s="22"/>
      <c r="J208" s="22"/>
      <c r="K208" s="22"/>
    </row>
    <row r="209" spans="1:11">
      <c r="A209" s="91"/>
      <c r="B209" s="15"/>
      <c r="C209" s="22"/>
      <c r="D209" s="24"/>
      <c r="E209" s="21"/>
      <c r="F209" s="22"/>
      <c r="G209" s="21"/>
      <c r="H209" s="22"/>
      <c r="I209" s="22"/>
      <c r="J209" s="22"/>
      <c r="K209" s="22"/>
    </row>
    <row r="210" spans="1:11">
      <c r="A210" s="91"/>
      <c r="B210" s="15"/>
      <c r="C210" s="22"/>
      <c r="D210" s="24"/>
      <c r="E210" s="21"/>
      <c r="F210" s="21"/>
      <c r="G210" s="21"/>
      <c r="H210" s="22"/>
      <c r="I210" s="22"/>
      <c r="J210" s="22"/>
      <c r="K210" s="22"/>
    </row>
    <row r="211" spans="1:11">
      <c r="A211" s="297" t="s">
        <v>0</v>
      </c>
      <c r="B211" s="298"/>
      <c r="C211" s="298"/>
      <c r="D211" s="298"/>
      <c r="E211" s="298"/>
      <c r="F211" s="298"/>
      <c r="G211" s="298"/>
      <c r="H211" s="298"/>
      <c r="I211" s="298"/>
      <c r="J211" s="298"/>
      <c r="K211" s="299"/>
    </row>
    <row r="212" spans="1:11">
      <c r="A212" s="300"/>
      <c r="B212" s="301"/>
      <c r="C212" s="301"/>
      <c r="D212" s="301"/>
      <c r="E212" s="301"/>
      <c r="F212" s="301"/>
      <c r="G212" s="301"/>
      <c r="H212" s="301"/>
      <c r="I212" s="301"/>
      <c r="J212" s="301"/>
      <c r="K212" s="302"/>
    </row>
    <row r="213" spans="1:11">
      <c r="A213" s="303" t="s">
        <v>1</v>
      </c>
      <c r="B213" s="304"/>
      <c r="C213" s="304"/>
      <c r="D213" s="304"/>
      <c r="E213" s="304"/>
      <c r="F213" s="304"/>
      <c r="G213" s="304"/>
      <c r="H213" s="304"/>
      <c r="I213" s="304"/>
      <c r="J213" s="304"/>
      <c r="K213" s="305"/>
    </row>
    <row r="214" spans="1:11">
      <c r="A214" s="52"/>
      <c r="B214" s="15"/>
      <c r="C214" s="22"/>
      <c r="D214" s="24"/>
      <c r="E214" s="21"/>
      <c r="F214" s="22"/>
      <c r="G214" s="22"/>
      <c r="H214" s="22"/>
      <c r="I214" s="22"/>
      <c r="J214" s="22"/>
      <c r="K214" s="23" t="s">
        <v>102</v>
      </c>
    </row>
    <row r="215" spans="1:11">
      <c r="A215" s="52" t="s">
        <v>2</v>
      </c>
      <c r="B215" s="15" t="s">
        <v>3</v>
      </c>
      <c r="C215" s="22"/>
      <c r="D215" s="24"/>
      <c r="E215" s="21"/>
      <c r="F215" s="22"/>
      <c r="G215" s="22"/>
      <c r="H215" s="22"/>
      <c r="I215" s="22"/>
      <c r="J215" s="22"/>
      <c r="K215" s="23"/>
    </row>
    <row r="216" spans="1:11">
      <c r="A216" s="52" t="s">
        <v>4</v>
      </c>
      <c r="B216" s="15" t="str">
        <f>B23</f>
        <v>DEL 01 DE ENERO AL 31 DE DICIEMBRE DE 2020</v>
      </c>
      <c r="C216" s="22"/>
      <c r="D216" s="24"/>
      <c r="E216" s="21"/>
      <c r="F216" s="22"/>
      <c r="G216" s="22"/>
      <c r="H216" s="22"/>
      <c r="I216" s="22"/>
      <c r="J216" s="22"/>
      <c r="K216" s="23"/>
    </row>
    <row r="217" spans="1:11">
      <c r="A217" s="52"/>
      <c r="B217" s="15"/>
      <c r="C217" s="22"/>
      <c r="D217" s="24"/>
      <c r="E217" s="21"/>
      <c r="F217" s="22"/>
      <c r="G217" s="22"/>
      <c r="H217" s="22"/>
      <c r="I217" s="22"/>
      <c r="J217" s="22"/>
      <c r="K217" s="23"/>
    </row>
    <row r="218" spans="1:11" ht="26.25">
      <c r="A218" s="52" t="s">
        <v>5</v>
      </c>
      <c r="B218" s="14" t="s">
        <v>50</v>
      </c>
      <c r="C218" s="22"/>
      <c r="D218" s="24"/>
      <c r="E218" s="21"/>
      <c r="F218" s="22"/>
      <c r="G218" s="22"/>
      <c r="H218" s="22"/>
      <c r="I218" s="22"/>
      <c r="J218" s="22"/>
      <c r="K218" s="23"/>
    </row>
    <row r="219" spans="1:11">
      <c r="A219" s="52" t="s">
        <v>7</v>
      </c>
      <c r="B219" s="15" t="s">
        <v>51</v>
      </c>
      <c r="C219" s="22"/>
      <c r="D219" s="24"/>
      <c r="E219" s="21"/>
      <c r="F219" s="22"/>
      <c r="G219" s="22"/>
      <c r="H219" s="22"/>
      <c r="I219" s="22"/>
      <c r="J219" s="22"/>
      <c r="K219" s="23"/>
    </row>
    <row r="220" spans="1:11">
      <c r="A220" s="52" t="s">
        <v>9</v>
      </c>
      <c r="B220" s="15" t="s">
        <v>52</v>
      </c>
      <c r="C220" s="22"/>
      <c r="D220" s="24"/>
      <c r="E220" s="21"/>
      <c r="F220" s="22"/>
      <c r="G220" s="22"/>
      <c r="H220" s="22"/>
      <c r="I220" s="22"/>
      <c r="J220" s="22"/>
      <c r="K220" s="23"/>
    </row>
    <row r="221" spans="1:11" ht="30.75" customHeight="1">
      <c r="A221" s="104" t="s">
        <v>11</v>
      </c>
      <c r="B221" s="15" t="s">
        <v>52</v>
      </c>
      <c r="C221" s="22"/>
      <c r="D221" s="24"/>
      <c r="E221" s="21"/>
      <c r="F221" s="22"/>
      <c r="G221" s="22"/>
      <c r="H221" s="22"/>
      <c r="I221" s="22"/>
      <c r="J221" s="22"/>
      <c r="K221" s="23"/>
    </row>
    <row r="222" spans="1:11" ht="12.75" customHeight="1">
      <c r="A222" s="104" t="s">
        <v>12</v>
      </c>
      <c r="B222" s="312" t="s">
        <v>53</v>
      </c>
      <c r="C222" s="312"/>
      <c r="D222" s="312"/>
      <c r="E222" s="312"/>
      <c r="F222" s="312"/>
      <c r="G222" s="312"/>
      <c r="H222" s="312"/>
      <c r="I222" s="312"/>
      <c r="J222" s="312"/>
      <c r="K222" s="313"/>
    </row>
    <row r="223" spans="1:11">
      <c r="A223" s="104"/>
      <c r="B223" s="312"/>
      <c r="C223" s="312"/>
      <c r="D223" s="312"/>
      <c r="E223" s="312"/>
      <c r="F223" s="312"/>
      <c r="G223" s="312"/>
      <c r="H223" s="312"/>
      <c r="I223" s="312"/>
      <c r="J223" s="312"/>
      <c r="K223" s="313"/>
    </row>
    <row r="224" spans="1:11">
      <c r="A224" s="303" t="s">
        <v>38</v>
      </c>
      <c r="B224" s="304"/>
      <c r="C224" s="304"/>
      <c r="D224" s="304"/>
      <c r="E224" s="304"/>
      <c r="F224" s="304"/>
      <c r="G224" s="304"/>
      <c r="H224" s="304"/>
      <c r="I224" s="304"/>
      <c r="J224" s="304"/>
      <c r="K224" s="305"/>
    </row>
    <row r="225" spans="1:11">
      <c r="A225" s="52"/>
      <c r="B225" s="15"/>
      <c r="C225" s="22"/>
      <c r="D225" s="24"/>
      <c r="E225" s="21"/>
      <c r="F225" s="22"/>
      <c r="G225" s="22"/>
      <c r="H225" s="21"/>
      <c r="I225" s="22"/>
      <c r="J225" s="22"/>
      <c r="K225" s="23"/>
    </row>
    <row r="226" spans="1:11">
      <c r="A226" s="292" t="s">
        <v>15</v>
      </c>
      <c r="B226" s="294"/>
      <c r="C226" s="308" t="s">
        <v>16</v>
      </c>
      <c r="D226" s="310" t="s">
        <v>17</v>
      </c>
      <c r="E226" s="292" t="s">
        <v>18</v>
      </c>
      <c r="F226" s="294"/>
      <c r="G226" s="292" t="s">
        <v>19</v>
      </c>
      <c r="H226" s="294"/>
      <c r="I226" s="292" t="s">
        <v>20</v>
      </c>
      <c r="J226" s="293"/>
      <c r="K226" s="294"/>
    </row>
    <row r="227" spans="1:11">
      <c r="A227" s="31" t="s">
        <v>21</v>
      </c>
      <c r="B227" s="32" t="s">
        <v>22</v>
      </c>
      <c r="C227" s="309"/>
      <c r="D227" s="311"/>
      <c r="E227" s="33" t="s">
        <v>23</v>
      </c>
      <c r="F227" s="31" t="s">
        <v>24</v>
      </c>
      <c r="G227" s="31" t="s">
        <v>25</v>
      </c>
      <c r="H227" s="31" t="s">
        <v>26</v>
      </c>
      <c r="I227" s="31" t="s">
        <v>27</v>
      </c>
      <c r="J227" s="31" t="s">
        <v>28</v>
      </c>
      <c r="K227" s="31" t="s">
        <v>29</v>
      </c>
    </row>
    <row r="228" spans="1:11" ht="45.6" customHeight="1">
      <c r="A228" s="115">
        <v>1</v>
      </c>
      <c r="B228" s="116" t="s">
        <v>54</v>
      </c>
      <c r="C228" s="117" t="s">
        <v>30</v>
      </c>
      <c r="D228" s="61">
        <f t="shared" ref="D228" si="13">E228*100/$E$395</f>
        <v>1.3395900269786398</v>
      </c>
      <c r="E228" s="118">
        <v>720000</v>
      </c>
      <c r="F228" s="79"/>
      <c r="G228" s="34">
        <v>1</v>
      </c>
      <c r="H228" s="73"/>
      <c r="I228" s="73"/>
      <c r="J228" s="73"/>
      <c r="K228" s="73"/>
    </row>
    <row r="229" spans="1:11" ht="45.6" customHeight="1">
      <c r="A229" s="41"/>
      <c r="B229" s="43"/>
      <c r="C229" s="42"/>
      <c r="D229" s="80"/>
      <c r="E229" s="40"/>
      <c r="F229" s="75"/>
      <c r="G229" s="41"/>
      <c r="H229" s="75"/>
      <c r="I229" s="75"/>
      <c r="J229" s="75"/>
      <c r="K229" s="75"/>
    </row>
    <row r="230" spans="1:11" ht="45.6" customHeight="1">
      <c r="A230" s="37"/>
      <c r="B230" s="64"/>
      <c r="C230" s="37"/>
      <c r="D230" s="80"/>
      <c r="E230" s="67"/>
      <c r="F230" s="67"/>
      <c r="G230" s="37"/>
      <c r="H230" s="37"/>
      <c r="I230" s="37"/>
      <c r="J230" s="37"/>
      <c r="K230" s="37"/>
    </row>
    <row r="231" spans="1:11" ht="45.6" customHeight="1">
      <c r="A231" s="41"/>
      <c r="B231" s="43"/>
      <c r="C231" s="41"/>
      <c r="D231" s="80"/>
      <c r="E231" s="40"/>
      <c r="F231" s="40"/>
      <c r="G231" s="41"/>
      <c r="H231" s="41"/>
      <c r="I231" s="41"/>
      <c r="J231" s="41"/>
      <c r="K231" s="41"/>
    </row>
    <row r="232" spans="1:11" ht="45.6" customHeight="1">
      <c r="A232" s="41"/>
      <c r="B232" s="43"/>
      <c r="C232" s="41"/>
      <c r="D232" s="69"/>
      <c r="E232" s="40"/>
      <c r="F232" s="40"/>
      <c r="G232" s="41"/>
      <c r="H232" s="41"/>
      <c r="I232" s="41"/>
      <c r="J232" s="41"/>
      <c r="K232" s="41"/>
    </row>
    <row r="233" spans="1:11" ht="45.6" customHeight="1">
      <c r="A233" s="41"/>
      <c r="B233" s="43"/>
      <c r="C233" s="41"/>
      <c r="D233" s="80"/>
      <c r="E233" s="40"/>
      <c r="F233" s="41"/>
      <c r="G233" s="41"/>
      <c r="H233" s="41"/>
      <c r="I233" s="41"/>
      <c r="J233" s="41"/>
      <c r="K233" s="41"/>
    </row>
    <row r="234" spans="1:11" ht="45.6" customHeight="1">
      <c r="A234" s="41"/>
      <c r="B234" s="43"/>
      <c r="C234" s="41"/>
      <c r="D234" s="80"/>
      <c r="E234" s="40"/>
      <c r="F234" s="41"/>
      <c r="G234" s="41"/>
      <c r="H234" s="41"/>
      <c r="I234" s="41"/>
      <c r="J234" s="41"/>
      <c r="K234" s="41"/>
    </row>
    <row r="235" spans="1:11" ht="45.6" customHeight="1">
      <c r="A235" s="41"/>
      <c r="B235" s="43"/>
      <c r="C235" s="41"/>
      <c r="D235" s="69"/>
      <c r="E235" s="40"/>
      <c r="F235" s="41"/>
      <c r="G235" s="41"/>
      <c r="H235" s="41"/>
      <c r="I235" s="41"/>
      <c r="J235" s="41"/>
      <c r="K235" s="41"/>
    </row>
    <row r="236" spans="1:11" ht="45.6" customHeight="1">
      <c r="A236" s="44"/>
      <c r="B236" s="45"/>
      <c r="C236" s="44"/>
      <c r="D236" s="70"/>
      <c r="E236" s="71"/>
      <c r="F236" s="44"/>
      <c r="G236" s="44"/>
      <c r="H236" s="44"/>
      <c r="I236" s="44"/>
      <c r="J236" s="44"/>
      <c r="K236" s="44"/>
    </row>
    <row r="237" spans="1:11">
      <c r="A237" s="46"/>
      <c r="B237" s="47" t="s">
        <v>31</v>
      </c>
      <c r="C237" s="46"/>
      <c r="D237" s="110">
        <f>SUM(D228:D236)</f>
        <v>1.3395900269786398</v>
      </c>
      <c r="E237" s="72">
        <f>SUM(E228:E236)</f>
        <v>720000</v>
      </c>
      <c r="F237" s="46"/>
      <c r="G237" s="46"/>
      <c r="H237" s="46"/>
      <c r="I237" s="46"/>
      <c r="J237" s="46"/>
      <c r="K237" s="46"/>
    </row>
    <row r="238" spans="1:11">
      <c r="A238" s="91"/>
      <c r="B238" s="15"/>
      <c r="C238" s="22"/>
      <c r="D238" s="24"/>
      <c r="E238" s="21"/>
      <c r="F238" s="22"/>
      <c r="G238" s="22"/>
      <c r="H238" s="22"/>
      <c r="I238" s="22"/>
      <c r="J238" s="22"/>
      <c r="K238" s="22"/>
    </row>
    <row r="239" spans="1:11">
      <c r="A239" s="91"/>
      <c r="B239" s="15"/>
      <c r="C239" s="22"/>
      <c r="D239" s="24"/>
      <c r="E239" s="21"/>
      <c r="F239" s="81"/>
      <c r="G239" s="22"/>
      <c r="H239" s="22"/>
      <c r="I239" s="22"/>
      <c r="J239" s="22"/>
      <c r="K239" s="22"/>
    </row>
    <row r="240" spans="1:11">
      <c r="A240" s="91"/>
      <c r="B240" s="15"/>
      <c r="C240" s="22"/>
      <c r="D240" s="24"/>
      <c r="E240" s="21"/>
      <c r="F240" s="81"/>
      <c r="G240" s="22"/>
      <c r="H240" s="22"/>
      <c r="I240" s="22"/>
      <c r="J240" s="22"/>
      <c r="K240" s="22"/>
    </row>
    <row r="241" spans="1:11">
      <c r="A241" s="91"/>
      <c r="B241" s="15"/>
      <c r="C241" s="22"/>
      <c r="D241" s="24"/>
      <c r="E241" s="82"/>
      <c r="F241" s="22"/>
      <c r="G241" s="21"/>
      <c r="H241" s="22"/>
      <c r="I241" s="22"/>
      <c r="J241" s="22"/>
      <c r="K241" s="22"/>
    </row>
    <row r="242" spans="1:11">
      <c r="A242" s="91"/>
      <c r="B242" s="15"/>
      <c r="C242" s="22"/>
      <c r="D242" s="24"/>
      <c r="E242" s="21"/>
      <c r="F242" s="22"/>
      <c r="G242" s="22"/>
      <c r="H242" s="22"/>
      <c r="I242" s="22"/>
      <c r="J242" s="22"/>
      <c r="K242" s="22"/>
    </row>
    <row r="243" spans="1:11">
      <c r="A243" s="297" t="s">
        <v>0</v>
      </c>
      <c r="B243" s="298"/>
      <c r="C243" s="298"/>
      <c r="D243" s="298"/>
      <c r="E243" s="298"/>
      <c r="F243" s="298"/>
      <c r="G243" s="298"/>
      <c r="H243" s="298"/>
      <c r="I243" s="298"/>
      <c r="J243" s="298"/>
      <c r="K243" s="299"/>
    </row>
    <row r="244" spans="1:11">
      <c r="A244" s="300"/>
      <c r="B244" s="301"/>
      <c r="C244" s="301"/>
      <c r="D244" s="301"/>
      <c r="E244" s="301"/>
      <c r="F244" s="301"/>
      <c r="G244" s="301"/>
      <c r="H244" s="301"/>
      <c r="I244" s="301"/>
      <c r="J244" s="301"/>
      <c r="K244" s="302"/>
    </row>
    <row r="245" spans="1:11">
      <c r="A245" s="303" t="s">
        <v>1</v>
      </c>
      <c r="B245" s="304"/>
      <c r="C245" s="304"/>
      <c r="D245" s="304"/>
      <c r="E245" s="304"/>
      <c r="F245" s="304"/>
      <c r="G245" s="304"/>
      <c r="H245" s="304"/>
      <c r="I245" s="304"/>
      <c r="J245" s="304"/>
      <c r="K245" s="305"/>
    </row>
    <row r="246" spans="1:11">
      <c r="A246" s="52"/>
      <c r="B246" s="15"/>
      <c r="C246" s="22"/>
      <c r="D246" s="24"/>
      <c r="E246" s="21"/>
      <c r="F246" s="22"/>
      <c r="G246" s="22"/>
      <c r="H246" s="22"/>
      <c r="I246" s="22"/>
      <c r="J246" s="22"/>
      <c r="K246" s="23" t="s">
        <v>102</v>
      </c>
    </row>
    <row r="247" spans="1:11">
      <c r="A247" s="52" t="s">
        <v>2</v>
      </c>
      <c r="B247" s="15" t="s">
        <v>3</v>
      </c>
      <c r="C247" s="22"/>
      <c r="D247" s="24"/>
      <c r="E247" s="21"/>
      <c r="F247" s="22"/>
      <c r="G247" s="22"/>
      <c r="H247" s="22"/>
      <c r="I247" s="22"/>
      <c r="J247" s="22"/>
      <c r="K247" s="23"/>
    </row>
    <row r="248" spans="1:11">
      <c r="A248" s="52" t="s">
        <v>4</v>
      </c>
      <c r="B248" s="15" t="str">
        <f>B23</f>
        <v>DEL 01 DE ENERO AL 31 DE DICIEMBRE DE 2020</v>
      </c>
      <c r="C248" s="22"/>
      <c r="D248" s="24"/>
      <c r="E248" s="21"/>
      <c r="F248" s="22"/>
      <c r="G248" s="22"/>
      <c r="H248" s="22"/>
      <c r="I248" s="22"/>
      <c r="J248" s="22"/>
      <c r="K248" s="23"/>
    </row>
    <row r="249" spans="1:11">
      <c r="A249" s="52"/>
      <c r="B249" s="15"/>
      <c r="C249" s="22"/>
      <c r="D249" s="24"/>
      <c r="E249" s="21"/>
      <c r="F249" s="22"/>
      <c r="G249" s="22"/>
      <c r="H249" s="22"/>
      <c r="I249" s="22"/>
      <c r="J249" s="22"/>
      <c r="K249" s="23"/>
    </row>
    <row r="250" spans="1:11">
      <c r="A250" s="52" t="s">
        <v>5</v>
      </c>
      <c r="B250" s="15" t="s">
        <v>55</v>
      </c>
      <c r="C250" s="22"/>
      <c r="D250" s="24"/>
      <c r="E250" s="21"/>
      <c r="F250" s="22"/>
      <c r="G250" s="22"/>
      <c r="H250" s="22"/>
      <c r="I250" s="22"/>
      <c r="J250" s="22"/>
      <c r="K250" s="23"/>
    </row>
    <row r="251" spans="1:11">
      <c r="A251" s="52" t="s">
        <v>7</v>
      </c>
      <c r="B251" s="15" t="s">
        <v>56</v>
      </c>
      <c r="C251" s="22"/>
      <c r="D251" s="24"/>
      <c r="E251" s="21"/>
      <c r="F251" s="22"/>
      <c r="G251" s="22"/>
      <c r="H251" s="22"/>
      <c r="I251" s="22"/>
      <c r="J251" s="22"/>
      <c r="K251" s="23"/>
    </row>
    <row r="252" spans="1:11">
      <c r="A252" s="52" t="s">
        <v>9</v>
      </c>
      <c r="B252" s="15" t="s">
        <v>10</v>
      </c>
      <c r="C252" s="22"/>
      <c r="D252" s="24"/>
      <c r="E252" s="21"/>
      <c r="F252" s="22"/>
      <c r="G252" s="22"/>
      <c r="H252" s="22"/>
      <c r="I252" s="22"/>
      <c r="J252" s="22"/>
      <c r="K252" s="23"/>
    </row>
    <row r="253" spans="1:11" ht="26.25">
      <c r="A253" s="104" t="s">
        <v>11</v>
      </c>
      <c r="B253" s="15" t="s">
        <v>10</v>
      </c>
      <c r="C253" s="22"/>
      <c r="D253" s="24"/>
      <c r="E253" s="21"/>
      <c r="F253" s="22"/>
      <c r="G253" s="22"/>
      <c r="H253" s="22"/>
      <c r="I253" s="22"/>
      <c r="J253" s="22"/>
      <c r="K253" s="23"/>
    </row>
    <row r="254" spans="1:11" ht="29.25" customHeight="1">
      <c r="A254" s="104" t="s">
        <v>12</v>
      </c>
      <c r="B254" s="306" t="s">
        <v>57</v>
      </c>
      <c r="C254" s="306"/>
      <c r="D254" s="306"/>
      <c r="E254" s="306"/>
      <c r="F254" s="306"/>
      <c r="G254" s="306"/>
      <c r="H254" s="306"/>
      <c r="I254" s="306"/>
      <c r="J254" s="306"/>
      <c r="K254" s="307"/>
    </row>
    <row r="255" spans="1:11">
      <c r="A255" s="104"/>
      <c r="B255" s="12"/>
      <c r="C255" s="13"/>
      <c r="D255" s="24"/>
      <c r="E255" s="21"/>
      <c r="F255" s="21"/>
      <c r="G255" s="21"/>
      <c r="H255" s="21"/>
      <c r="I255" s="22"/>
      <c r="J255" s="22"/>
      <c r="K255" s="23"/>
    </row>
    <row r="256" spans="1:11">
      <c r="A256" s="303" t="s">
        <v>38</v>
      </c>
      <c r="B256" s="304"/>
      <c r="C256" s="304"/>
      <c r="D256" s="304"/>
      <c r="E256" s="304"/>
      <c r="F256" s="304"/>
      <c r="G256" s="304"/>
      <c r="H256" s="304"/>
      <c r="I256" s="304"/>
      <c r="J256" s="304"/>
      <c r="K256" s="305"/>
    </row>
    <row r="257" spans="1:11">
      <c r="A257" s="52"/>
      <c r="B257" s="15"/>
      <c r="C257" s="22"/>
      <c r="D257" s="24"/>
      <c r="E257" s="21"/>
      <c r="F257" s="22"/>
      <c r="G257" s="22"/>
      <c r="H257" s="21"/>
      <c r="I257" s="22"/>
      <c r="J257" s="22"/>
      <c r="K257" s="23"/>
    </row>
    <row r="258" spans="1:11">
      <c r="A258" s="292" t="s">
        <v>15</v>
      </c>
      <c r="B258" s="294"/>
      <c r="C258" s="308" t="s">
        <v>16</v>
      </c>
      <c r="D258" s="310" t="s">
        <v>17</v>
      </c>
      <c r="E258" s="292" t="s">
        <v>18</v>
      </c>
      <c r="F258" s="294"/>
      <c r="G258" s="292" t="s">
        <v>19</v>
      </c>
      <c r="H258" s="294"/>
      <c r="I258" s="292" t="s">
        <v>20</v>
      </c>
      <c r="J258" s="293"/>
      <c r="K258" s="294"/>
    </row>
    <row r="259" spans="1:11" ht="15.75" thickBot="1">
      <c r="A259" s="31" t="s">
        <v>21</v>
      </c>
      <c r="B259" s="32" t="s">
        <v>22</v>
      </c>
      <c r="C259" s="309"/>
      <c r="D259" s="311"/>
      <c r="E259" s="33" t="s">
        <v>23</v>
      </c>
      <c r="F259" s="31" t="s">
        <v>24</v>
      </c>
      <c r="G259" s="31" t="s">
        <v>25</v>
      </c>
      <c r="H259" s="31" t="s">
        <v>26</v>
      </c>
      <c r="I259" s="31" t="s">
        <v>27</v>
      </c>
      <c r="J259" s="31" t="s">
        <v>28</v>
      </c>
      <c r="K259" s="31" t="s">
        <v>29</v>
      </c>
    </row>
    <row r="260" spans="1:11" s="108" customFormat="1" ht="72.75" customHeight="1">
      <c r="A260" s="172">
        <v>1</v>
      </c>
      <c r="B260" s="175" t="s">
        <v>100</v>
      </c>
      <c r="C260" s="174" t="s">
        <v>30</v>
      </c>
      <c r="D260" s="61">
        <f t="shared" ref="D260:D265" si="14">E260*100/$E$395</f>
        <v>10.826011970559364</v>
      </c>
      <c r="E260" s="167">
        <v>5818741.9000000004</v>
      </c>
      <c r="F260" s="266">
        <f>1611737.15+260126.41+711959.35+1059980.48+1050164.41+659862.15+464911.95</f>
        <v>5818741.9000000004</v>
      </c>
      <c r="G260" s="264">
        <f>29+27</f>
        <v>56</v>
      </c>
      <c r="H260" s="264">
        <f>29+27</f>
        <v>56</v>
      </c>
      <c r="I260" s="111">
        <f>H260/G260*100</f>
        <v>100</v>
      </c>
      <c r="J260" s="111">
        <f>F260/E260*100</f>
        <v>100</v>
      </c>
      <c r="K260" s="111">
        <f>J260/I260*100</f>
        <v>100</v>
      </c>
    </row>
    <row r="261" spans="1:11" s="108" customFormat="1" ht="51.75" customHeight="1">
      <c r="A261" s="172">
        <v>2</v>
      </c>
      <c r="B261" s="175" t="s">
        <v>101</v>
      </c>
      <c r="C261" s="174" t="s">
        <v>30</v>
      </c>
      <c r="D261" s="61">
        <f t="shared" si="14"/>
        <v>0.42800593483481481</v>
      </c>
      <c r="E261" s="167">
        <v>230043.72</v>
      </c>
      <c r="F261" s="265">
        <f>84785.72+21118.39+29995.57+42050.63+52093.41</f>
        <v>230043.72</v>
      </c>
      <c r="G261" s="171">
        <v>2</v>
      </c>
      <c r="H261" s="171">
        <v>2</v>
      </c>
      <c r="I261" s="111">
        <f t="shared" ref="I261:I264" si="15">H261/G261*100</f>
        <v>100</v>
      </c>
      <c r="J261" s="111">
        <f t="shared" ref="J261:J263" si="16">F261/E261*100</f>
        <v>100</v>
      </c>
      <c r="K261" s="111">
        <f t="shared" ref="K261:K263" si="17">J261/I261*100</f>
        <v>100</v>
      </c>
    </row>
    <row r="262" spans="1:11" s="108" customFormat="1" ht="74.25" customHeight="1">
      <c r="A262" s="172">
        <v>3</v>
      </c>
      <c r="B262" s="175" t="s">
        <v>115</v>
      </c>
      <c r="C262" s="174" t="s">
        <v>30</v>
      </c>
      <c r="D262" s="61">
        <f t="shared" si="14"/>
        <v>13.487234001566645</v>
      </c>
      <c r="E262" s="167">
        <v>7249089.8600000003</v>
      </c>
      <c r="F262" s="210">
        <f>1833473.19+918061.93+1276925.53+1221279.22+584398.38+1137512.54+277439.06</f>
        <v>7249089.8499999996</v>
      </c>
      <c r="G262" s="172">
        <v>49</v>
      </c>
      <c r="H262" s="172">
        <v>49</v>
      </c>
      <c r="I262" s="111">
        <f>H262/G262*100</f>
        <v>100</v>
      </c>
      <c r="J262" s="111">
        <f>F262/E262*100</f>
        <v>99.999999862051638</v>
      </c>
      <c r="K262" s="111">
        <f>J262/I262*100</f>
        <v>99.999999862051638</v>
      </c>
    </row>
    <row r="263" spans="1:11" s="178" customFormat="1" ht="38.25" customHeight="1">
      <c r="A263" s="172">
        <v>230</v>
      </c>
      <c r="B263" s="175" t="s">
        <v>128</v>
      </c>
      <c r="C263" s="174" t="s">
        <v>30</v>
      </c>
      <c r="D263" s="61">
        <f t="shared" si="14"/>
        <v>10.453086889134681</v>
      </c>
      <c r="E263" s="167">
        <v>5618302.9199999999</v>
      </c>
      <c r="F263" s="210">
        <f>1568683.56+1412867.84+2247393.8+389357.72</f>
        <v>5618302.9199999999</v>
      </c>
      <c r="G263" s="172">
        <v>43</v>
      </c>
      <c r="H263" s="172">
        <v>43</v>
      </c>
      <c r="I263" s="111">
        <f t="shared" si="15"/>
        <v>100</v>
      </c>
      <c r="J263" s="111">
        <f t="shared" si="16"/>
        <v>100</v>
      </c>
      <c r="K263" s="111">
        <f t="shared" si="17"/>
        <v>100</v>
      </c>
    </row>
    <row r="264" spans="1:11" s="178" customFormat="1" ht="38.25" customHeight="1">
      <c r="A264" s="211">
        <v>232</v>
      </c>
      <c r="B264" s="212" t="s">
        <v>129</v>
      </c>
      <c r="C264" s="174" t="s">
        <v>30</v>
      </c>
      <c r="D264" s="61">
        <f>E264*100/$E$395</f>
        <v>0.42800593483481481</v>
      </c>
      <c r="E264" s="167">
        <v>230043.72</v>
      </c>
      <c r="F264" s="210">
        <v>230043.69</v>
      </c>
      <c r="G264" s="211">
        <v>2</v>
      </c>
      <c r="H264" s="211">
        <v>2</v>
      </c>
      <c r="I264" s="111">
        <f t="shared" si="15"/>
        <v>100</v>
      </c>
      <c r="J264" s="111">
        <v>100</v>
      </c>
      <c r="K264" s="111">
        <v>100</v>
      </c>
    </row>
    <row r="265" spans="1:11" s="178" customFormat="1" ht="38.25" customHeight="1">
      <c r="A265" s="213">
        <v>240</v>
      </c>
      <c r="B265" s="214" t="s">
        <v>130</v>
      </c>
      <c r="C265" s="174" t="s">
        <v>30</v>
      </c>
      <c r="D265" s="61">
        <f t="shared" si="14"/>
        <v>0.60012706658874404</v>
      </c>
      <c r="E265" s="167">
        <v>322555.02</v>
      </c>
      <c r="F265" s="210">
        <v>322555.02</v>
      </c>
      <c r="G265" s="213">
        <v>2</v>
      </c>
      <c r="H265" s="213">
        <v>2</v>
      </c>
      <c r="I265" s="111">
        <f>H265/G265*100</f>
        <v>100</v>
      </c>
      <c r="J265" s="111">
        <f>F265/E265*100</f>
        <v>100</v>
      </c>
      <c r="K265" s="111">
        <f>J265/I265*100</f>
        <v>100</v>
      </c>
    </row>
    <row r="266" spans="1:11" s="178" customFormat="1" ht="38.25" customHeight="1">
      <c r="A266" s="213"/>
      <c r="B266" s="214"/>
      <c r="C266" s="139"/>
      <c r="D266" s="61"/>
      <c r="E266" s="215"/>
      <c r="F266" s="215"/>
      <c r="G266" s="213"/>
      <c r="H266" s="213"/>
      <c r="I266" s="211"/>
      <c r="J266" s="211"/>
      <c r="K266" s="211"/>
    </row>
    <row r="267" spans="1:11" s="178" customFormat="1" ht="38.25" customHeight="1">
      <c r="A267" s="213"/>
      <c r="B267" s="214"/>
      <c r="C267" s="139"/>
      <c r="D267" s="61"/>
      <c r="E267" s="215"/>
      <c r="F267" s="215"/>
      <c r="G267" s="213"/>
      <c r="H267" s="213"/>
      <c r="I267" s="211"/>
      <c r="J267" s="211"/>
      <c r="K267" s="211"/>
    </row>
    <row r="268" spans="1:11" s="178" customFormat="1" ht="38.25" customHeight="1">
      <c r="A268" s="179"/>
      <c r="B268" s="180"/>
      <c r="C268" s="179"/>
      <c r="D268" s="206"/>
      <c r="E268" s="216"/>
      <c r="F268" s="216"/>
      <c r="G268" s="179"/>
      <c r="H268" s="179"/>
      <c r="I268" s="197"/>
      <c r="J268" s="197"/>
      <c r="K268" s="197"/>
    </row>
    <row r="269" spans="1:11" s="108" customFormat="1">
      <c r="A269" s="188"/>
      <c r="B269" s="217" t="s">
        <v>31</v>
      </c>
      <c r="C269" s="188"/>
      <c r="D269" s="109">
        <f>SUM(D260:D268)</f>
        <v>36.22247179751907</v>
      </c>
      <c r="E269" s="112">
        <f>SUM(E260:E268)</f>
        <v>19468777.139999997</v>
      </c>
      <c r="F269" s="112">
        <f>SUM(F260:F268)</f>
        <v>19468777.100000001</v>
      </c>
      <c r="G269" s="188">
        <f>SUM(G260:G265)</f>
        <v>154</v>
      </c>
      <c r="H269" s="188">
        <f>SUM(H260:H265)</f>
        <v>154</v>
      </c>
      <c r="I269" s="114">
        <f>H269/G269*100</f>
        <v>100</v>
      </c>
      <c r="J269" s="114">
        <f>F269/E269*100</f>
        <v>99.999999794542845</v>
      </c>
      <c r="K269" s="114">
        <f>J269/I269*100</f>
        <v>99.999999794542845</v>
      </c>
    </row>
    <row r="270" spans="1:11">
      <c r="A270" s="90"/>
      <c r="B270" s="53"/>
      <c r="C270" s="54"/>
      <c r="D270" s="55"/>
      <c r="E270" s="83"/>
      <c r="F270" s="54"/>
      <c r="G270" s="54"/>
      <c r="H270" s="54"/>
      <c r="I270" s="54"/>
      <c r="J270" s="54"/>
      <c r="K270" s="54"/>
    </row>
    <row r="271" spans="1:11">
      <c r="A271" s="90"/>
      <c r="B271" s="53"/>
      <c r="C271" s="54"/>
      <c r="D271" s="55"/>
      <c r="E271" s="21"/>
      <c r="F271" s="81"/>
      <c r="G271" s="22"/>
      <c r="H271" s="22"/>
      <c r="I271" s="54"/>
      <c r="J271" s="54"/>
      <c r="K271" s="54"/>
    </row>
    <row r="272" spans="1:11">
      <c r="A272" s="90"/>
      <c r="B272" s="53"/>
      <c r="C272" s="54"/>
      <c r="D272" s="55"/>
      <c r="E272" s="21"/>
      <c r="F272" s="81"/>
      <c r="G272" s="22"/>
      <c r="H272" s="22"/>
      <c r="I272" s="54"/>
      <c r="J272" s="54"/>
      <c r="K272" s="54"/>
    </row>
    <row r="273" spans="1:11">
      <c r="A273" s="90"/>
      <c r="B273" s="53"/>
      <c r="C273" s="54"/>
      <c r="D273" s="55"/>
      <c r="E273" s="82"/>
      <c r="F273" s="22"/>
      <c r="G273" s="21"/>
      <c r="H273" s="22"/>
      <c r="I273" s="54"/>
      <c r="J273" s="54"/>
      <c r="K273" s="54"/>
    </row>
    <row r="274" spans="1:11">
      <c r="A274" s="91"/>
      <c r="B274" s="15"/>
      <c r="C274" s="22"/>
      <c r="D274" s="24"/>
      <c r="E274" s="21"/>
      <c r="F274" s="22"/>
      <c r="G274" s="22"/>
      <c r="H274" s="22"/>
      <c r="I274" s="22"/>
      <c r="J274" s="22"/>
      <c r="K274" s="22"/>
    </row>
    <row r="275" spans="1:11">
      <c r="A275" s="91"/>
      <c r="B275" s="15"/>
      <c r="C275" s="22"/>
      <c r="D275" s="24"/>
      <c r="E275" s="21"/>
      <c r="F275" s="22"/>
      <c r="G275" s="22"/>
      <c r="H275" s="22"/>
      <c r="I275" s="22"/>
      <c r="J275" s="22"/>
      <c r="K275" s="22"/>
    </row>
    <row r="276" spans="1:11">
      <c r="A276" s="297" t="s">
        <v>0</v>
      </c>
      <c r="B276" s="298"/>
      <c r="C276" s="298"/>
      <c r="D276" s="298"/>
      <c r="E276" s="298"/>
      <c r="F276" s="298"/>
      <c r="G276" s="298"/>
      <c r="H276" s="298"/>
      <c r="I276" s="298"/>
      <c r="J276" s="298"/>
      <c r="K276" s="299"/>
    </row>
    <row r="277" spans="1:11">
      <c r="A277" s="300"/>
      <c r="B277" s="301"/>
      <c r="C277" s="301"/>
      <c r="D277" s="301"/>
      <c r="E277" s="301"/>
      <c r="F277" s="301"/>
      <c r="G277" s="301"/>
      <c r="H277" s="301"/>
      <c r="I277" s="301"/>
      <c r="J277" s="301"/>
      <c r="K277" s="302"/>
    </row>
    <row r="278" spans="1:11">
      <c r="A278" s="303" t="s">
        <v>1</v>
      </c>
      <c r="B278" s="304"/>
      <c r="C278" s="304"/>
      <c r="D278" s="304"/>
      <c r="E278" s="304"/>
      <c r="F278" s="304"/>
      <c r="G278" s="304"/>
      <c r="H278" s="304"/>
      <c r="I278" s="304"/>
      <c r="J278" s="304"/>
      <c r="K278" s="305"/>
    </row>
    <row r="279" spans="1:11">
      <c r="A279" s="52"/>
      <c r="B279" s="15"/>
      <c r="C279" s="22"/>
      <c r="D279" s="24"/>
      <c r="E279" s="21"/>
      <c r="F279" s="22"/>
      <c r="G279" s="22"/>
      <c r="H279" s="22"/>
      <c r="I279" s="22"/>
      <c r="J279" s="22"/>
      <c r="K279" s="23" t="s">
        <v>102</v>
      </c>
    </row>
    <row r="280" spans="1:11">
      <c r="A280" s="52" t="s">
        <v>2</v>
      </c>
      <c r="B280" s="15" t="s">
        <v>3</v>
      </c>
      <c r="C280" s="22"/>
      <c r="D280" s="24"/>
      <c r="E280" s="21"/>
      <c r="F280" s="22"/>
      <c r="G280" s="22"/>
      <c r="H280" s="22"/>
      <c r="I280" s="22"/>
      <c r="J280" s="22"/>
      <c r="K280" s="23"/>
    </row>
    <row r="281" spans="1:11" ht="25.5" customHeight="1">
      <c r="A281" s="52" t="s">
        <v>4</v>
      </c>
      <c r="B281" s="15" t="str">
        <f>B23</f>
        <v>DEL 01 DE ENERO AL 31 DE DICIEMBRE DE 2020</v>
      </c>
      <c r="C281" s="22"/>
      <c r="D281" s="24"/>
      <c r="E281" s="21"/>
      <c r="F281" s="22"/>
      <c r="G281" s="22"/>
      <c r="H281" s="22"/>
      <c r="I281" s="22"/>
      <c r="J281" s="22"/>
      <c r="K281" s="23"/>
    </row>
    <row r="282" spans="1:11">
      <c r="A282" s="52"/>
      <c r="B282" s="15"/>
      <c r="C282" s="22"/>
      <c r="D282" s="24"/>
      <c r="E282" s="21"/>
      <c r="F282" s="22"/>
      <c r="G282" s="22"/>
      <c r="H282" s="22"/>
      <c r="I282" s="22"/>
      <c r="J282" s="22"/>
      <c r="K282" s="23"/>
    </row>
    <row r="283" spans="1:11">
      <c r="A283" s="52" t="s">
        <v>5</v>
      </c>
      <c r="B283" s="15" t="s">
        <v>58</v>
      </c>
      <c r="C283" s="22"/>
      <c r="D283" s="24"/>
      <c r="E283" s="21"/>
      <c r="F283" s="22"/>
      <c r="G283" s="22"/>
      <c r="H283" s="22"/>
      <c r="I283" s="22"/>
      <c r="J283" s="22"/>
      <c r="K283" s="23"/>
    </row>
    <row r="284" spans="1:11">
      <c r="A284" s="52" t="s">
        <v>7</v>
      </c>
      <c r="B284" s="15" t="s">
        <v>59</v>
      </c>
      <c r="C284" s="22"/>
      <c r="D284" s="24"/>
      <c r="E284" s="21"/>
      <c r="F284" s="22"/>
      <c r="G284" s="22"/>
      <c r="H284" s="22"/>
      <c r="I284" s="22"/>
      <c r="J284" s="22"/>
      <c r="K284" s="23"/>
    </row>
    <row r="285" spans="1:11" ht="25.5" customHeight="1">
      <c r="A285" s="52" t="s">
        <v>9</v>
      </c>
      <c r="B285" s="15" t="s">
        <v>10</v>
      </c>
      <c r="C285" s="22"/>
      <c r="D285" s="24"/>
      <c r="E285" s="21"/>
      <c r="F285" s="22"/>
      <c r="G285" s="22"/>
      <c r="H285" s="22"/>
      <c r="I285" s="22"/>
      <c r="J285" s="22"/>
      <c r="K285" s="23"/>
    </row>
    <row r="286" spans="1:11" ht="26.25">
      <c r="A286" s="104" t="s">
        <v>11</v>
      </c>
      <c r="B286" s="15" t="s">
        <v>10</v>
      </c>
      <c r="C286" s="22"/>
      <c r="D286" s="24"/>
      <c r="E286" s="21"/>
      <c r="F286" s="22"/>
      <c r="G286" s="22"/>
      <c r="H286" s="22"/>
      <c r="I286" s="22"/>
      <c r="J286" s="22"/>
      <c r="K286" s="23"/>
    </row>
    <row r="287" spans="1:11" ht="43.15" customHeight="1">
      <c r="A287" s="104" t="s">
        <v>12</v>
      </c>
      <c r="B287" s="306" t="s">
        <v>60</v>
      </c>
      <c r="C287" s="306"/>
      <c r="D287" s="306"/>
      <c r="E287" s="306"/>
      <c r="F287" s="306"/>
      <c r="G287" s="306"/>
      <c r="H287" s="306"/>
      <c r="I287" s="306"/>
      <c r="J287" s="306"/>
      <c r="K287" s="307"/>
    </row>
    <row r="288" spans="1:11">
      <c r="A288" s="104"/>
      <c r="B288" s="12"/>
      <c r="C288" s="13"/>
      <c r="D288" s="24"/>
      <c r="E288" s="21"/>
      <c r="F288" s="21"/>
      <c r="G288" s="21"/>
      <c r="H288" s="21"/>
      <c r="I288" s="22"/>
      <c r="J288" s="22"/>
      <c r="K288" s="23"/>
    </row>
    <row r="289" spans="1:11">
      <c r="A289" s="303" t="s">
        <v>38</v>
      </c>
      <c r="B289" s="304"/>
      <c r="C289" s="304"/>
      <c r="D289" s="304"/>
      <c r="E289" s="304"/>
      <c r="F289" s="304"/>
      <c r="G289" s="304"/>
      <c r="H289" s="304"/>
      <c r="I289" s="304"/>
      <c r="J289" s="304"/>
      <c r="K289" s="305"/>
    </row>
    <row r="290" spans="1:11">
      <c r="A290" s="52"/>
      <c r="B290" s="15"/>
      <c r="C290" s="22"/>
      <c r="D290" s="24"/>
      <c r="E290" s="21"/>
      <c r="F290" s="22"/>
      <c r="G290" s="22"/>
      <c r="H290" s="21"/>
      <c r="I290" s="22"/>
      <c r="J290" s="22"/>
      <c r="K290" s="23"/>
    </row>
    <row r="291" spans="1:11" ht="27" customHeight="1">
      <c r="A291" s="292" t="s">
        <v>15</v>
      </c>
      <c r="B291" s="294"/>
      <c r="C291" s="308" t="s">
        <v>16</v>
      </c>
      <c r="D291" s="310" t="s">
        <v>17</v>
      </c>
      <c r="E291" s="292" t="s">
        <v>18</v>
      </c>
      <c r="F291" s="294"/>
      <c r="G291" s="292" t="s">
        <v>19</v>
      </c>
      <c r="H291" s="294"/>
      <c r="I291" s="292" t="s">
        <v>20</v>
      </c>
      <c r="J291" s="293"/>
      <c r="K291" s="294"/>
    </row>
    <row r="292" spans="1:11" ht="39.6" customHeight="1">
      <c r="A292" s="31" t="s">
        <v>21</v>
      </c>
      <c r="B292" s="32" t="s">
        <v>22</v>
      </c>
      <c r="C292" s="309"/>
      <c r="D292" s="311"/>
      <c r="E292" s="33" t="s">
        <v>23</v>
      </c>
      <c r="F292" s="31" t="s">
        <v>24</v>
      </c>
      <c r="G292" s="31" t="s">
        <v>25</v>
      </c>
      <c r="H292" s="31" t="s">
        <v>26</v>
      </c>
      <c r="I292" s="31" t="s">
        <v>27</v>
      </c>
      <c r="J292" s="31" t="s">
        <v>28</v>
      </c>
      <c r="K292" s="31" t="s">
        <v>29</v>
      </c>
    </row>
    <row r="293" spans="1:11" s="108" customFormat="1" ht="62.25" customHeight="1">
      <c r="A293" s="164">
        <v>1</v>
      </c>
      <c r="B293" s="218" t="s">
        <v>114</v>
      </c>
      <c r="C293" s="166" t="s">
        <v>30</v>
      </c>
      <c r="D293" s="61">
        <f t="shared" ref="D293" si="18">E293*100/$E$395</f>
        <v>0.77980071388769368</v>
      </c>
      <c r="E293" s="219">
        <v>419125.63</v>
      </c>
      <c r="F293" s="219">
        <f>209562.82+209562.81</f>
        <v>419125.63</v>
      </c>
      <c r="G293" s="164">
        <v>1</v>
      </c>
      <c r="H293" s="111">
        <v>1</v>
      </c>
      <c r="I293" s="169">
        <f>H293/G293*100</f>
        <v>100</v>
      </c>
      <c r="J293" s="169">
        <f>F293/E293*100</f>
        <v>100</v>
      </c>
      <c r="K293" s="169">
        <f>J293/I293*100</f>
        <v>100</v>
      </c>
    </row>
    <row r="294" spans="1:11" s="178" customFormat="1" ht="35.450000000000003" customHeight="1" thickBot="1">
      <c r="A294" s="181"/>
      <c r="B294" s="220"/>
      <c r="C294" s="181"/>
      <c r="D294" s="221"/>
      <c r="E294" s="222"/>
      <c r="F294" s="181"/>
      <c r="G294" s="181"/>
      <c r="H294" s="181"/>
      <c r="I294" s="111"/>
      <c r="J294" s="111"/>
      <c r="K294" s="111"/>
    </row>
    <row r="295" spans="1:11" s="178" customFormat="1" ht="25.9" customHeight="1">
      <c r="A295" s="186"/>
      <c r="B295" s="217" t="s">
        <v>31</v>
      </c>
      <c r="C295" s="186"/>
      <c r="D295" s="110">
        <f>SUM(D293:D294)</f>
        <v>0.77980071388769368</v>
      </c>
      <c r="E295" s="223">
        <f>SUM(E293)</f>
        <v>419125.63</v>
      </c>
      <c r="F295" s="224">
        <f>SUM(F293)</f>
        <v>419125.63</v>
      </c>
      <c r="G295" s="186">
        <v>1</v>
      </c>
      <c r="H295" s="111">
        <v>1</v>
      </c>
      <c r="I295" s="111">
        <v>100</v>
      </c>
      <c r="J295" s="111">
        <v>100</v>
      </c>
      <c r="K295" s="111">
        <v>100</v>
      </c>
    </row>
    <row r="296" spans="1:11">
      <c r="A296" s="91"/>
      <c r="B296" s="15"/>
      <c r="C296" s="22"/>
      <c r="D296" s="24"/>
      <c r="E296" s="21"/>
      <c r="F296" s="22"/>
      <c r="G296" s="22"/>
      <c r="H296" s="22"/>
      <c r="I296" s="22"/>
      <c r="J296" s="22"/>
      <c r="K296" s="22"/>
    </row>
    <row r="297" spans="1:11">
      <c r="A297" s="91"/>
      <c r="B297" s="15"/>
      <c r="C297" s="22"/>
      <c r="D297" s="24"/>
      <c r="E297" s="21"/>
      <c r="F297" s="81"/>
      <c r="G297" s="22"/>
      <c r="H297" s="22"/>
      <c r="I297" s="22"/>
      <c r="J297" s="22"/>
      <c r="K297" s="22"/>
    </row>
    <row r="298" spans="1:11">
      <c r="A298" s="91"/>
      <c r="B298" s="15"/>
      <c r="C298" s="22"/>
      <c r="D298" s="24"/>
      <c r="E298" s="21"/>
      <c r="F298" s="81"/>
      <c r="G298" s="22"/>
      <c r="H298" s="22"/>
      <c r="I298" s="22"/>
      <c r="J298" s="22"/>
      <c r="K298" s="22"/>
    </row>
    <row r="299" spans="1:11">
      <c r="A299" s="91"/>
      <c r="B299" s="15"/>
      <c r="C299" s="22"/>
      <c r="D299" s="24"/>
      <c r="E299" s="82"/>
      <c r="F299" s="22"/>
      <c r="G299" s="21"/>
      <c r="H299" s="22"/>
      <c r="I299" s="22"/>
      <c r="J299" s="22"/>
      <c r="K299" s="22"/>
    </row>
    <row r="300" spans="1:11">
      <c r="A300" s="91"/>
      <c r="B300" s="15"/>
      <c r="C300" s="22"/>
      <c r="D300" s="24"/>
      <c r="E300" s="21"/>
      <c r="F300" s="22"/>
      <c r="G300" s="22"/>
      <c r="H300" s="22"/>
      <c r="I300" s="22"/>
      <c r="J300" s="22"/>
      <c r="K300" s="22"/>
    </row>
    <row r="301" spans="1:11">
      <c r="A301" s="91"/>
      <c r="B301" s="15"/>
      <c r="C301" s="22"/>
      <c r="D301" s="24"/>
      <c r="E301" s="21"/>
      <c r="F301" s="22"/>
      <c r="G301" s="22"/>
      <c r="H301" s="22"/>
      <c r="I301" s="22"/>
      <c r="J301" s="22"/>
      <c r="K301" s="22"/>
    </row>
    <row r="302" spans="1:11" s="124" customFormat="1">
      <c r="A302" s="279" t="s">
        <v>0</v>
      </c>
      <c r="B302" s="280"/>
      <c r="C302" s="280"/>
      <c r="D302" s="280"/>
      <c r="E302" s="280"/>
      <c r="F302" s="280"/>
      <c r="G302" s="280"/>
      <c r="H302" s="280"/>
      <c r="I302" s="280"/>
      <c r="J302" s="280"/>
      <c r="K302" s="281"/>
    </row>
    <row r="303" spans="1:11" s="124" customFormat="1">
      <c r="A303" s="282"/>
      <c r="B303" s="283"/>
      <c r="C303" s="283"/>
      <c r="D303" s="283"/>
      <c r="E303" s="283"/>
      <c r="F303" s="283"/>
      <c r="G303" s="283"/>
      <c r="H303" s="283"/>
      <c r="I303" s="283"/>
      <c r="J303" s="283"/>
      <c r="K303" s="284"/>
    </row>
    <row r="304" spans="1:11" s="124" customFormat="1">
      <c r="A304" s="285" t="s">
        <v>1</v>
      </c>
      <c r="B304" s="286"/>
      <c r="C304" s="286"/>
      <c r="D304" s="286"/>
      <c r="E304" s="286"/>
      <c r="F304" s="286"/>
      <c r="G304" s="286"/>
      <c r="H304" s="286"/>
      <c r="I304" s="286"/>
      <c r="J304" s="286"/>
      <c r="K304" s="287"/>
    </row>
    <row r="305" spans="1:11" s="124" customFormat="1">
      <c r="A305" s="225"/>
      <c r="B305" s="14"/>
      <c r="C305" s="226"/>
      <c r="D305" s="227"/>
      <c r="E305" s="228"/>
      <c r="F305" s="226"/>
      <c r="G305" s="226"/>
      <c r="H305" s="226"/>
      <c r="I305" s="226"/>
      <c r="J305" s="226"/>
      <c r="K305" s="229" t="s">
        <v>102</v>
      </c>
    </row>
    <row r="306" spans="1:11" s="124" customFormat="1">
      <c r="A306" s="225" t="s">
        <v>2</v>
      </c>
      <c r="B306" s="14" t="s">
        <v>3</v>
      </c>
      <c r="C306" s="226"/>
      <c r="D306" s="227"/>
      <c r="E306" s="228"/>
      <c r="F306" s="226"/>
      <c r="G306" s="226"/>
      <c r="H306" s="226"/>
      <c r="I306" s="226"/>
      <c r="J306" s="226"/>
      <c r="K306" s="229"/>
    </row>
    <row r="307" spans="1:11" s="124" customFormat="1">
      <c r="A307" s="225" t="s">
        <v>4</v>
      </c>
      <c r="B307" s="295" t="str">
        <f>B23</f>
        <v>DEL 01 DE ENERO AL 31 DE DICIEMBRE DE 2020</v>
      </c>
      <c r="C307" s="295"/>
      <c r="D307" s="295"/>
      <c r="E307" s="228"/>
      <c r="F307" s="226"/>
      <c r="G307" s="226"/>
      <c r="H307" s="226"/>
      <c r="I307" s="226"/>
      <c r="J307" s="226"/>
      <c r="K307" s="229"/>
    </row>
    <row r="308" spans="1:11" s="124" customFormat="1">
      <c r="A308" s="225"/>
      <c r="B308" s="14"/>
      <c r="C308" s="226"/>
      <c r="D308" s="227"/>
      <c r="E308" s="228"/>
      <c r="F308" s="226"/>
      <c r="G308" s="226"/>
      <c r="H308" s="226"/>
      <c r="I308" s="226"/>
      <c r="J308" s="226"/>
      <c r="K308" s="229"/>
    </row>
    <row r="309" spans="1:11" s="124" customFormat="1">
      <c r="A309" s="225" t="s">
        <v>5</v>
      </c>
      <c r="B309" s="14" t="s">
        <v>61</v>
      </c>
      <c r="C309" s="226"/>
      <c r="D309" s="227"/>
      <c r="E309" s="228"/>
      <c r="F309" s="226"/>
      <c r="G309" s="226"/>
      <c r="H309" s="226"/>
      <c r="I309" s="226"/>
      <c r="J309" s="226"/>
      <c r="K309" s="229"/>
    </row>
    <row r="310" spans="1:11" s="124" customFormat="1">
      <c r="A310" s="225" t="s">
        <v>7</v>
      </c>
      <c r="B310" s="14" t="s">
        <v>62</v>
      </c>
      <c r="C310" s="226"/>
      <c r="D310" s="227"/>
      <c r="E310" s="228"/>
      <c r="F310" s="226"/>
      <c r="G310" s="226"/>
      <c r="H310" s="226"/>
      <c r="I310" s="226"/>
      <c r="J310" s="226"/>
      <c r="K310" s="229"/>
    </row>
    <row r="311" spans="1:11" s="124" customFormat="1">
      <c r="A311" s="225" t="s">
        <v>9</v>
      </c>
      <c r="B311" s="296" t="s">
        <v>63</v>
      </c>
      <c r="C311" s="296"/>
      <c r="D311" s="296"/>
      <c r="E311" s="228"/>
      <c r="F311" s="226"/>
      <c r="G311" s="226"/>
      <c r="H311" s="226"/>
      <c r="I311" s="226"/>
      <c r="J311" s="226"/>
      <c r="K311" s="229"/>
    </row>
    <row r="312" spans="1:11" s="124" customFormat="1" ht="26.25">
      <c r="A312" s="230" t="s">
        <v>11</v>
      </c>
      <c r="B312" s="295" t="s">
        <v>63</v>
      </c>
      <c r="C312" s="295"/>
      <c r="D312" s="227"/>
      <c r="E312" s="228"/>
      <c r="F312" s="226"/>
      <c r="G312" s="226"/>
      <c r="H312" s="226"/>
      <c r="I312" s="226"/>
      <c r="J312" s="226"/>
      <c r="K312" s="229"/>
    </row>
    <row r="313" spans="1:11" s="124" customFormat="1" ht="32.25" customHeight="1">
      <c r="A313" s="230" t="s">
        <v>12</v>
      </c>
      <c r="B313" s="290" t="s">
        <v>64</v>
      </c>
      <c r="C313" s="290"/>
      <c r="D313" s="290"/>
      <c r="E313" s="290"/>
      <c r="F313" s="290"/>
      <c r="G313" s="290"/>
      <c r="H313" s="290"/>
      <c r="I313" s="290"/>
      <c r="J313" s="290"/>
      <c r="K313" s="291"/>
    </row>
    <row r="314" spans="1:11" s="124" customFormat="1">
      <c r="A314" s="230"/>
      <c r="B314" s="231"/>
      <c r="C314" s="232"/>
      <c r="D314" s="227"/>
      <c r="E314" s="228"/>
      <c r="F314" s="228"/>
      <c r="G314" s="228"/>
      <c r="H314" s="228"/>
      <c r="I314" s="226"/>
      <c r="J314" s="226"/>
      <c r="K314" s="229"/>
    </row>
    <row r="315" spans="1:11" s="124" customFormat="1">
      <c r="A315" s="285" t="s">
        <v>38</v>
      </c>
      <c r="B315" s="286"/>
      <c r="C315" s="286"/>
      <c r="D315" s="286"/>
      <c r="E315" s="286"/>
      <c r="F315" s="286"/>
      <c r="G315" s="286"/>
      <c r="H315" s="286"/>
      <c r="I315" s="286"/>
      <c r="J315" s="286"/>
      <c r="K315" s="287"/>
    </row>
    <row r="316" spans="1:11" s="124" customFormat="1">
      <c r="A316" s="233"/>
      <c r="B316" s="234"/>
      <c r="C316" s="235"/>
      <c r="D316" s="236"/>
      <c r="E316" s="237"/>
      <c r="F316" s="235"/>
      <c r="G316" s="235"/>
      <c r="H316" s="237"/>
      <c r="I316" s="235"/>
      <c r="J316" s="235"/>
      <c r="K316" s="238"/>
    </row>
    <row r="317" spans="1:11" s="124" customFormat="1">
      <c r="A317" s="272" t="s">
        <v>15</v>
      </c>
      <c r="B317" s="273"/>
      <c r="C317" s="274" t="s">
        <v>16</v>
      </c>
      <c r="D317" s="276" t="s">
        <v>17</v>
      </c>
      <c r="E317" s="272" t="s">
        <v>18</v>
      </c>
      <c r="F317" s="273"/>
      <c r="G317" s="272" t="s">
        <v>19</v>
      </c>
      <c r="H317" s="273"/>
      <c r="I317" s="272" t="s">
        <v>20</v>
      </c>
      <c r="J317" s="278"/>
      <c r="K317" s="273"/>
    </row>
    <row r="318" spans="1:11" s="124" customFormat="1">
      <c r="A318" s="239" t="s">
        <v>21</v>
      </c>
      <c r="B318" s="240" t="s">
        <v>22</v>
      </c>
      <c r="C318" s="275"/>
      <c r="D318" s="277"/>
      <c r="E318" s="241" t="s">
        <v>23</v>
      </c>
      <c r="F318" s="239" t="s">
        <v>24</v>
      </c>
      <c r="G318" s="239" t="s">
        <v>25</v>
      </c>
      <c r="H318" s="239" t="s">
        <v>26</v>
      </c>
      <c r="I318" s="239" t="s">
        <v>27</v>
      </c>
      <c r="J318" s="239" t="s">
        <v>28</v>
      </c>
      <c r="K318" s="239" t="s">
        <v>29</v>
      </c>
    </row>
    <row r="319" spans="1:11" s="124" customFormat="1" ht="26.25">
      <c r="A319" s="119">
        <v>1</v>
      </c>
      <c r="B319" s="120" t="s">
        <v>65</v>
      </c>
      <c r="C319" s="121" t="s">
        <v>66</v>
      </c>
      <c r="D319" s="133">
        <f>E319*100/$E$395</f>
        <v>0.44187865473253746</v>
      </c>
      <c r="E319" s="122">
        <f t="shared" ref="E319:E325" si="19">950000/4</f>
        <v>237500</v>
      </c>
      <c r="F319" s="122">
        <v>150000</v>
      </c>
      <c r="G319" s="119">
        <v>1</v>
      </c>
      <c r="H319" s="119">
        <v>1</v>
      </c>
      <c r="I319" s="123">
        <f>H319/G319*100</f>
        <v>100</v>
      </c>
      <c r="J319" s="123">
        <f>F319/E319*100</f>
        <v>63.157894736842103</v>
      </c>
      <c r="K319" s="123">
        <f>J319/I319*100</f>
        <v>63.157894736842103</v>
      </c>
    </row>
    <row r="320" spans="1:11" s="124" customFormat="1" ht="39">
      <c r="A320" s="125">
        <v>2</v>
      </c>
      <c r="B320" s="126" t="s">
        <v>67</v>
      </c>
      <c r="C320" s="127" t="s">
        <v>68</v>
      </c>
      <c r="D320" s="133">
        <f>E320*100/$E$395</f>
        <v>0.44187865473253746</v>
      </c>
      <c r="E320" s="122">
        <f t="shared" si="19"/>
        <v>237500</v>
      </c>
      <c r="F320" s="122">
        <v>150000</v>
      </c>
      <c r="G320" s="125">
        <v>1</v>
      </c>
      <c r="H320" s="125">
        <v>1</v>
      </c>
      <c r="I320" s="123">
        <f t="shared" ref="I320:I325" si="20">H320/G320*100</f>
        <v>100</v>
      </c>
      <c r="J320" s="123">
        <f t="shared" ref="J320:J325" si="21">F320/E320*100</f>
        <v>63.157894736842103</v>
      </c>
      <c r="K320" s="123">
        <f t="shared" ref="K320:K325" si="22">J320/I320*100</f>
        <v>63.157894736842103</v>
      </c>
    </row>
    <row r="321" spans="1:11" s="124" customFormat="1">
      <c r="A321" s="128">
        <v>3</v>
      </c>
      <c r="B321" s="129" t="s">
        <v>69</v>
      </c>
      <c r="C321" s="128" t="s">
        <v>70</v>
      </c>
      <c r="D321" s="133">
        <f t="shared" ref="D321:D325" si="23">E321*100/$E$395</f>
        <v>0.44187865473253746</v>
      </c>
      <c r="E321" s="122">
        <f t="shared" si="19"/>
        <v>237500</v>
      </c>
      <c r="F321" s="122">
        <v>100000</v>
      </c>
      <c r="G321" s="128">
        <v>1</v>
      </c>
      <c r="H321" s="128">
        <v>1</v>
      </c>
      <c r="I321" s="123">
        <f>H321/G321*100</f>
        <v>100</v>
      </c>
      <c r="J321" s="123">
        <f t="shared" si="21"/>
        <v>42.105263157894733</v>
      </c>
      <c r="K321" s="123">
        <f t="shared" si="22"/>
        <v>42.105263157894733</v>
      </c>
    </row>
    <row r="322" spans="1:11" s="124" customFormat="1" ht="39">
      <c r="A322" s="125">
        <v>4</v>
      </c>
      <c r="B322" s="126" t="s">
        <v>71</v>
      </c>
      <c r="C322" s="125" t="s">
        <v>72</v>
      </c>
      <c r="D322" s="133">
        <f t="shared" si="23"/>
        <v>0.44187865473253746</v>
      </c>
      <c r="E322" s="122">
        <f t="shared" si="19"/>
        <v>237500</v>
      </c>
      <c r="F322" s="122">
        <v>185000</v>
      </c>
      <c r="G322" s="125">
        <v>1</v>
      </c>
      <c r="H322" s="125">
        <v>1</v>
      </c>
      <c r="I322" s="123">
        <f t="shared" si="20"/>
        <v>100</v>
      </c>
      <c r="J322" s="123">
        <f t="shared" si="21"/>
        <v>77.89473684210526</v>
      </c>
      <c r="K322" s="123">
        <f t="shared" si="22"/>
        <v>77.89473684210526</v>
      </c>
    </row>
    <row r="323" spans="1:11" s="124" customFormat="1" ht="51.75">
      <c r="A323" s="125">
        <v>5</v>
      </c>
      <c r="B323" s="126" t="s">
        <v>73</v>
      </c>
      <c r="C323" s="125" t="s">
        <v>74</v>
      </c>
      <c r="D323" s="133">
        <f t="shared" si="23"/>
        <v>0.44187865473253746</v>
      </c>
      <c r="E323" s="122">
        <f t="shared" si="19"/>
        <v>237500</v>
      </c>
      <c r="F323" s="122">
        <v>278473.94</v>
      </c>
      <c r="G323" s="125">
        <v>1</v>
      </c>
      <c r="H323" s="125">
        <v>1</v>
      </c>
      <c r="I323" s="123">
        <f>H323/G323*100</f>
        <v>100</v>
      </c>
      <c r="J323" s="123">
        <f>F323/E323*100</f>
        <v>117.2521852631579</v>
      </c>
      <c r="K323" s="123">
        <f t="shared" si="22"/>
        <v>117.2521852631579</v>
      </c>
    </row>
    <row r="324" spans="1:11" s="124" customFormat="1" ht="26.25">
      <c r="A324" s="125">
        <v>6</v>
      </c>
      <c r="B324" s="126" t="s">
        <v>75</v>
      </c>
      <c r="C324" s="125" t="s">
        <v>68</v>
      </c>
      <c r="D324" s="133">
        <f t="shared" si="23"/>
        <v>0.44187865473253746</v>
      </c>
      <c r="E324" s="122">
        <f t="shared" si="19"/>
        <v>237500</v>
      </c>
      <c r="F324" s="122">
        <v>76741</v>
      </c>
      <c r="G324" s="125">
        <v>1</v>
      </c>
      <c r="H324" s="125">
        <v>1</v>
      </c>
      <c r="I324" s="123">
        <f t="shared" si="20"/>
        <v>100</v>
      </c>
      <c r="J324" s="123">
        <f t="shared" si="21"/>
        <v>32.312000000000005</v>
      </c>
      <c r="K324" s="123">
        <f t="shared" si="22"/>
        <v>32.312000000000005</v>
      </c>
    </row>
    <row r="325" spans="1:11" s="124" customFormat="1" ht="87.75" customHeight="1">
      <c r="A325" s="125">
        <v>7</v>
      </c>
      <c r="B325" s="126" t="s">
        <v>76</v>
      </c>
      <c r="C325" s="125" t="s">
        <v>68</v>
      </c>
      <c r="D325" s="133">
        <f t="shared" si="23"/>
        <v>0.44187865473253746</v>
      </c>
      <c r="E325" s="122">
        <f t="shared" si="19"/>
        <v>237500</v>
      </c>
      <c r="F325" s="122">
        <v>50000</v>
      </c>
      <c r="G325" s="125">
        <v>1</v>
      </c>
      <c r="H325" s="125">
        <v>1</v>
      </c>
      <c r="I325" s="123">
        <f t="shared" si="20"/>
        <v>100</v>
      </c>
      <c r="J325" s="123">
        <f t="shared" si="21"/>
        <v>21.052631578947366</v>
      </c>
      <c r="K325" s="123">
        <f t="shared" si="22"/>
        <v>21.052631578947366</v>
      </c>
    </row>
    <row r="326" spans="1:11" s="124" customFormat="1">
      <c r="A326" s="125"/>
      <c r="B326" s="126"/>
      <c r="C326" s="125"/>
      <c r="D326" s="242"/>
      <c r="E326" s="228"/>
      <c r="F326" s="125"/>
      <c r="G326" s="125"/>
      <c r="H326" s="125"/>
      <c r="I326" s="243"/>
      <c r="J326" s="243"/>
      <c r="K326" s="243"/>
    </row>
    <row r="327" spans="1:11" s="124" customFormat="1">
      <c r="A327" s="137"/>
      <c r="B327" s="138"/>
      <c r="C327" s="137"/>
      <c r="D327" s="244"/>
      <c r="E327" s="245"/>
      <c r="F327" s="246"/>
      <c r="G327" s="137"/>
      <c r="H327" s="137"/>
      <c r="I327" s="247"/>
      <c r="J327" s="247"/>
      <c r="K327" s="247"/>
    </row>
    <row r="328" spans="1:11" s="124" customFormat="1">
      <c r="A328" s="140"/>
      <c r="B328" s="141" t="s">
        <v>31</v>
      </c>
      <c r="C328" s="140"/>
      <c r="D328" s="11">
        <f>SUM(D319:D327)</f>
        <v>3.0931505831277621</v>
      </c>
      <c r="E328" s="142">
        <f>SUM(E319:E325)</f>
        <v>1662500</v>
      </c>
      <c r="F328" s="142">
        <f>SUM(F319:F325)</f>
        <v>990214.94</v>
      </c>
      <c r="G328" s="143">
        <f>SUM(G319:G325)</f>
        <v>7</v>
      </c>
      <c r="H328" s="143">
        <f>SUM(H319:H325)</f>
        <v>7</v>
      </c>
      <c r="I328" s="144">
        <v>100</v>
      </c>
      <c r="J328" s="144">
        <v>5.0234402052039542</v>
      </c>
      <c r="K328" s="144">
        <v>5.0234402052039542</v>
      </c>
    </row>
    <row r="329" spans="1:11">
      <c r="A329" s="96"/>
      <c r="B329" s="48"/>
      <c r="C329" s="48"/>
      <c r="D329" s="48"/>
      <c r="E329" s="48"/>
      <c r="F329" s="48"/>
      <c r="G329" s="48"/>
      <c r="H329" s="48"/>
      <c r="I329" s="48"/>
      <c r="J329" s="48"/>
      <c r="K329" s="48"/>
    </row>
    <row r="330" spans="1:11">
      <c r="A330" s="91"/>
      <c r="B330" s="15"/>
      <c r="C330" s="22"/>
      <c r="D330" s="24"/>
      <c r="E330" s="84"/>
      <c r="F330" s="81"/>
      <c r="G330" s="22"/>
      <c r="H330" s="22"/>
      <c r="I330" s="22"/>
      <c r="J330" s="22"/>
      <c r="K330" s="22"/>
    </row>
    <row r="331" spans="1:11">
      <c r="A331" s="91"/>
      <c r="B331" s="15"/>
      <c r="C331" s="21"/>
      <c r="D331" s="24"/>
      <c r="E331" s="84"/>
      <c r="F331" s="81"/>
      <c r="G331" s="22"/>
      <c r="H331" s="22"/>
      <c r="I331" s="22"/>
      <c r="J331" s="22"/>
      <c r="K331" s="22"/>
    </row>
    <row r="332" spans="1:11">
      <c r="A332" s="91"/>
      <c r="B332" s="15"/>
      <c r="C332" s="22"/>
      <c r="D332" s="24"/>
      <c r="E332" s="22"/>
      <c r="F332" s="22"/>
      <c r="G332" s="21"/>
      <c r="H332" s="22"/>
      <c r="I332" s="22"/>
      <c r="J332" s="22"/>
      <c r="K332" s="22"/>
    </row>
    <row r="333" spans="1:11">
      <c r="A333" s="96"/>
      <c r="B333" s="48"/>
      <c r="C333" s="48"/>
      <c r="D333" s="48"/>
      <c r="E333" s="48"/>
      <c r="F333" s="48"/>
      <c r="G333" s="48"/>
      <c r="H333" s="48"/>
      <c r="I333" s="48"/>
      <c r="J333" s="48"/>
      <c r="K333" s="48"/>
    </row>
    <row r="334" spans="1:11">
      <c r="A334" s="96"/>
      <c r="B334" s="48"/>
      <c r="C334" s="48"/>
      <c r="D334" s="48"/>
      <c r="E334" s="48"/>
      <c r="F334" s="48"/>
      <c r="G334" s="48"/>
      <c r="H334" s="48"/>
      <c r="I334" s="48"/>
      <c r="J334" s="48"/>
      <c r="K334" s="48"/>
    </row>
    <row r="335" spans="1:11" s="124" customFormat="1">
      <c r="A335" s="279" t="s">
        <v>0</v>
      </c>
      <c r="B335" s="280"/>
      <c r="C335" s="280"/>
      <c r="D335" s="280"/>
      <c r="E335" s="280"/>
      <c r="F335" s="280"/>
      <c r="G335" s="280"/>
      <c r="H335" s="280"/>
      <c r="I335" s="280"/>
      <c r="J335" s="280"/>
      <c r="K335" s="281"/>
    </row>
    <row r="336" spans="1:11" s="124" customFormat="1">
      <c r="A336" s="282"/>
      <c r="B336" s="283"/>
      <c r="C336" s="283"/>
      <c r="D336" s="283"/>
      <c r="E336" s="283"/>
      <c r="F336" s="283"/>
      <c r="G336" s="283"/>
      <c r="H336" s="283"/>
      <c r="I336" s="283"/>
      <c r="J336" s="283"/>
      <c r="K336" s="284"/>
    </row>
    <row r="337" spans="1:11" s="124" customFormat="1">
      <c r="A337" s="285" t="s">
        <v>1</v>
      </c>
      <c r="B337" s="286"/>
      <c r="C337" s="286"/>
      <c r="D337" s="286"/>
      <c r="E337" s="286"/>
      <c r="F337" s="286"/>
      <c r="G337" s="286"/>
      <c r="H337" s="286"/>
      <c r="I337" s="286"/>
      <c r="J337" s="286"/>
      <c r="K337" s="287"/>
    </row>
    <row r="338" spans="1:11" s="124" customFormat="1">
      <c r="A338" s="225"/>
      <c r="B338" s="14"/>
      <c r="C338" s="226"/>
      <c r="D338" s="227"/>
      <c r="E338" s="228"/>
      <c r="F338" s="226"/>
      <c r="G338" s="226"/>
      <c r="H338" s="226"/>
      <c r="I338" s="226"/>
      <c r="J338" s="226"/>
      <c r="K338" s="229" t="s">
        <v>102</v>
      </c>
    </row>
    <row r="339" spans="1:11" s="124" customFormat="1">
      <c r="A339" s="225" t="s">
        <v>2</v>
      </c>
      <c r="B339" s="14" t="s">
        <v>3</v>
      </c>
      <c r="C339" s="226"/>
      <c r="D339" s="227"/>
      <c r="E339" s="228"/>
      <c r="F339" s="226"/>
      <c r="G339" s="226"/>
      <c r="H339" s="226"/>
      <c r="I339" s="226"/>
      <c r="J339" s="226"/>
      <c r="K339" s="229"/>
    </row>
    <row r="340" spans="1:11" s="124" customFormat="1">
      <c r="A340" s="225" t="s">
        <v>4</v>
      </c>
      <c r="B340" s="14" t="str">
        <f>B23</f>
        <v>DEL 01 DE ENERO AL 31 DE DICIEMBRE DE 2020</v>
      </c>
      <c r="C340" s="226"/>
      <c r="D340" s="227"/>
      <c r="E340" s="228"/>
      <c r="F340" s="226"/>
      <c r="G340" s="226"/>
      <c r="H340" s="226"/>
      <c r="I340" s="226"/>
      <c r="J340" s="226"/>
      <c r="K340" s="229"/>
    </row>
    <row r="341" spans="1:11" s="124" customFormat="1">
      <c r="A341" s="225"/>
      <c r="B341" s="14"/>
      <c r="C341" s="226"/>
      <c r="D341" s="227"/>
      <c r="E341" s="228"/>
      <c r="F341" s="226"/>
      <c r="G341" s="226"/>
      <c r="H341" s="226"/>
      <c r="I341" s="226"/>
      <c r="J341" s="226"/>
      <c r="K341" s="229"/>
    </row>
    <row r="342" spans="1:11" s="124" customFormat="1">
      <c r="A342" s="225" t="s">
        <v>5</v>
      </c>
      <c r="B342" s="14" t="s">
        <v>77</v>
      </c>
      <c r="C342" s="226"/>
      <c r="D342" s="227"/>
      <c r="E342" s="228"/>
      <c r="F342" s="226"/>
      <c r="G342" s="226"/>
      <c r="H342" s="226"/>
      <c r="I342" s="226"/>
      <c r="J342" s="226"/>
      <c r="K342" s="229"/>
    </row>
    <row r="343" spans="1:11" s="124" customFormat="1" ht="36.75" customHeight="1">
      <c r="A343" s="225" t="s">
        <v>7</v>
      </c>
      <c r="B343" s="14" t="s">
        <v>78</v>
      </c>
      <c r="C343" s="226"/>
      <c r="D343" s="227"/>
      <c r="E343" s="228"/>
      <c r="F343" s="226"/>
      <c r="G343" s="226"/>
      <c r="H343" s="226"/>
      <c r="I343" s="226"/>
      <c r="J343" s="226"/>
      <c r="K343" s="229"/>
    </row>
    <row r="344" spans="1:11" s="124" customFormat="1">
      <c r="A344" s="225" t="s">
        <v>9</v>
      </c>
      <c r="B344" s="14" t="s">
        <v>10</v>
      </c>
      <c r="C344" s="226"/>
      <c r="D344" s="227"/>
      <c r="E344" s="228"/>
      <c r="F344" s="226"/>
      <c r="G344" s="226"/>
      <c r="H344" s="226"/>
      <c r="I344" s="226"/>
      <c r="J344" s="226"/>
      <c r="K344" s="229"/>
    </row>
    <row r="345" spans="1:11" s="124" customFormat="1" ht="26.25">
      <c r="A345" s="230" t="s">
        <v>11</v>
      </c>
      <c r="B345" s="14" t="s">
        <v>10</v>
      </c>
      <c r="C345" s="226"/>
      <c r="D345" s="227"/>
      <c r="E345" s="228"/>
      <c r="F345" s="226"/>
      <c r="G345" s="226"/>
      <c r="H345" s="226"/>
      <c r="I345" s="226"/>
      <c r="J345" s="226"/>
      <c r="K345" s="229"/>
    </row>
    <row r="346" spans="1:11" s="124" customFormat="1" ht="27.75" customHeight="1">
      <c r="A346" s="230" t="s">
        <v>12</v>
      </c>
      <c r="B346" s="290" t="s">
        <v>79</v>
      </c>
      <c r="C346" s="290"/>
      <c r="D346" s="290"/>
      <c r="E346" s="290"/>
      <c r="F346" s="290"/>
      <c r="G346" s="290"/>
      <c r="H346" s="290"/>
      <c r="I346" s="290"/>
      <c r="J346" s="290"/>
      <c r="K346" s="291"/>
    </row>
    <row r="347" spans="1:11" s="124" customFormat="1">
      <c r="A347" s="230"/>
      <c r="B347" s="231"/>
      <c r="C347" s="232"/>
      <c r="D347" s="227"/>
      <c r="E347" s="228"/>
      <c r="F347" s="228"/>
      <c r="G347" s="228"/>
      <c r="H347" s="228"/>
      <c r="I347" s="226"/>
      <c r="J347" s="226"/>
      <c r="K347" s="229"/>
    </row>
    <row r="348" spans="1:11" s="124" customFormat="1">
      <c r="A348" s="285" t="s">
        <v>38</v>
      </c>
      <c r="B348" s="286"/>
      <c r="C348" s="286"/>
      <c r="D348" s="286"/>
      <c r="E348" s="286"/>
      <c r="F348" s="286"/>
      <c r="G348" s="286"/>
      <c r="H348" s="286"/>
      <c r="I348" s="286"/>
      <c r="J348" s="286"/>
      <c r="K348" s="287"/>
    </row>
    <row r="349" spans="1:11" s="124" customFormat="1">
      <c r="A349" s="225"/>
      <c r="B349" s="14"/>
      <c r="C349" s="226"/>
      <c r="D349" s="227"/>
      <c r="E349" s="228"/>
      <c r="F349" s="226"/>
      <c r="G349" s="226"/>
      <c r="H349" s="228"/>
      <c r="I349" s="226"/>
      <c r="J349" s="226"/>
      <c r="K349" s="229"/>
    </row>
    <row r="350" spans="1:11" s="124" customFormat="1">
      <c r="A350" s="272" t="s">
        <v>15</v>
      </c>
      <c r="B350" s="273"/>
      <c r="C350" s="274" t="s">
        <v>16</v>
      </c>
      <c r="D350" s="276" t="s">
        <v>17</v>
      </c>
      <c r="E350" s="272" t="s">
        <v>18</v>
      </c>
      <c r="F350" s="273"/>
      <c r="G350" s="272" t="s">
        <v>19</v>
      </c>
      <c r="H350" s="273"/>
      <c r="I350" s="272" t="s">
        <v>20</v>
      </c>
      <c r="J350" s="278"/>
      <c r="K350" s="273"/>
    </row>
    <row r="351" spans="1:11" s="124" customFormat="1">
      <c r="A351" s="239" t="s">
        <v>21</v>
      </c>
      <c r="B351" s="240" t="s">
        <v>22</v>
      </c>
      <c r="C351" s="275"/>
      <c r="D351" s="277"/>
      <c r="E351" s="241" t="s">
        <v>23</v>
      </c>
      <c r="F351" s="239" t="s">
        <v>24</v>
      </c>
      <c r="G351" s="239" t="s">
        <v>25</v>
      </c>
      <c r="H351" s="239" t="s">
        <v>26</v>
      </c>
      <c r="I351" s="239" t="s">
        <v>27</v>
      </c>
      <c r="J351" s="239" t="s">
        <v>28</v>
      </c>
      <c r="K351" s="239" t="s">
        <v>29</v>
      </c>
    </row>
    <row r="352" spans="1:11" s="124" customFormat="1" ht="38.25" customHeight="1">
      <c r="A352" s="119">
        <v>1</v>
      </c>
      <c r="B352" s="145" t="s">
        <v>80</v>
      </c>
      <c r="C352" s="146" t="s">
        <v>74</v>
      </c>
      <c r="D352" s="133">
        <f t="shared" ref="D352:D354" si="24">E352*100/$E$395</f>
        <v>5.581625112410999E-2</v>
      </c>
      <c r="E352" s="147">
        <v>30000</v>
      </c>
      <c r="F352" s="147">
        <v>30000</v>
      </c>
      <c r="G352" s="119">
        <v>1</v>
      </c>
      <c r="H352" s="119">
        <v>1</v>
      </c>
      <c r="I352" s="148">
        <f>H352/G352*100</f>
        <v>100</v>
      </c>
      <c r="J352" s="148">
        <f>F352/E352*100</f>
        <v>100</v>
      </c>
      <c r="K352" s="148">
        <f>J352/I352*100</f>
        <v>100</v>
      </c>
    </row>
    <row r="353" spans="1:11" s="124" customFormat="1" ht="38.25" customHeight="1">
      <c r="A353" s="125">
        <v>2</v>
      </c>
      <c r="B353" s="267" t="s">
        <v>81</v>
      </c>
      <c r="C353" s="146" t="s">
        <v>74</v>
      </c>
      <c r="D353" s="133">
        <f t="shared" si="24"/>
        <v>6.5118959644794985E-2</v>
      </c>
      <c r="E353" s="150">
        <v>35000</v>
      </c>
      <c r="F353" s="150">
        <v>35000</v>
      </c>
      <c r="G353" s="125">
        <v>1</v>
      </c>
      <c r="H353" s="125">
        <v>1</v>
      </c>
      <c r="I353" s="151">
        <f t="shared" ref="I353:I354" si="25">H353/G353*100</f>
        <v>100</v>
      </c>
      <c r="J353" s="151">
        <f t="shared" ref="J353:J354" si="26">F353/E353*100</f>
        <v>100</v>
      </c>
      <c r="K353" s="151">
        <f t="shared" ref="K353:K354" si="27">J353/I353*100</f>
        <v>100</v>
      </c>
    </row>
    <row r="354" spans="1:11" s="124" customFormat="1" ht="38.25" customHeight="1">
      <c r="A354" s="128">
        <v>3</v>
      </c>
      <c r="B354" s="129" t="s">
        <v>82</v>
      </c>
      <c r="C354" s="146" t="s">
        <v>74</v>
      </c>
      <c r="D354" s="133">
        <f t="shared" si="24"/>
        <v>9.3027085206849991E-2</v>
      </c>
      <c r="E354" s="152">
        <v>50000</v>
      </c>
      <c r="F354" s="152">
        <v>50000</v>
      </c>
      <c r="G354" s="128">
        <v>1</v>
      </c>
      <c r="H354" s="128">
        <v>1</v>
      </c>
      <c r="I354" s="128">
        <f t="shared" si="25"/>
        <v>100</v>
      </c>
      <c r="J354" s="128">
        <f t="shared" si="26"/>
        <v>100</v>
      </c>
      <c r="K354" s="128">
        <f t="shared" si="27"/>
        <v>100</v>
      </c>
    </row>
    <row r="355" spans="1:11" s="124" customFormat="1" ht="38.25" customHeight="1">
      <c r="A355" s="125"/>
      <c r="B355" s="126"/>
      <c r="C355" s="125"/>
      <c r="D355" s="248"/>
      <c r="E355" s="160"/>
      <c r="F355" s="160"/>
      <c r="G355" s="125"/>
      <c r="H355" s="125"/>
      <c r="I355" s="125"/>
      <c r="J355" s="125"/>
      <c r="K355" s="125"/>
    </row>
    <row r="356" spans="1:11" s="124" customFormat="1" ht="38.25" customHeight="1">
      <c r="A356" s="125"/>
      <c r="B356" s="126"/>
      <c r="C356" s="125"/>
      <c r="D356" s="242"/>
      <c r="E356" s="160"/>
      <c r="F356" s="160"/>
      <c r="G356" s="125"/>
      <c r="H356" s="125"/>
      <c r="I356" s="125"/>
      <c r="J356" s="125"/>
      <c r="K356" s="125"/>
    </row>
    <row r="357" spans="1:11" s="124" customFormat="1" ht="38.25" customHeight="1">
      <c r="A357" s="125"/>
      <c r="B357" s="126"/>
      <c r="C357" s="125"/>
      <c r="D357" s="248"/>
      <c r="E357" s="160"/>
      <c r="F357" s="125"/>
      <c r="G357" s="125"/>
      <c r="H357" s="125"/>
      <c r="I357" s="125"/>
      <c r="J357" s="125"/>
      <c r="K357" s="125"/>
    </row>
    <row r="358" spans="1:11" s="124" customFormat="1" ht="38.25" customHeight="1">
      <c r="A358" s="125"/>
      <c r="B358" s="126"/>
      <c r="C358" s="125"/>
      <c r="D358" s="248"/>
      <c r="E358" s="160"/>
      <c r="F358" s="125"/>
      <c r="G358" s="125"/>
      <c r="H358" s="125"/>
      <c r="I358" s="125"/>
      <c r="J358" s="125"/>
      <c r="K358" s="125"/>
    </row>
    <row r="359" spans="1:11" s="124" customFormat="1" ht="38.25" customHeight="1">
      <c r="A359" s="125"/>
      <c r="B359" s="126"/>
      <c r="C359" s="125"/>
      <c r="D359" s="242"/>
      <c r="E359" s="160"/>
      <c r="F359" s="125"/>
      <c r="G359" s="125"/>
      <c r="H359" s="125"/>
      <c r="I359" s="125"/>
      <c r="J359" s="125"/>
      <c r="K359" s="125"/>
    </row>
    <row r="360" spans="1:11" s="124" customFormat="1" ht="38.25" customHeight="1">
      <c r="A360" s="137"/>
      <c r="B360" s="138"/>
      <c r="C360" s="137"/>
      <c r="D360" s="244"/>
      <c r="E360" s="246"/>
      <c r="F360" s="137"/>
      <c r="G360" s="137"/>
      <c r="H360" s="137"/>
      <c r="I360" s="137"/>
      <c r="J360" s="137"/>
      <c r="K360" s="137"/>
    </row>
    <row r="361" spans="1:11" s="124" customFormat="1" ht="26.25">
      <c r="A361" s="140"/>
      <c r="B361" s="141" t="s">
        <v>83</v>
      </c>
      <c r="C361" s="140"/>
      <c r="D361" s="11">
        <f>SUM(D352:D360)</f>
        <v>0.21396229597575497</v>
      </c>
      <c r="E361" s="153">
        <f>SUM(E352:E360)</f>
        <v>115000</v>
      </c>
      <c r="F361" s="153">
        <v>115000</v>
      </c>
      <c r="G361" s="11">
        <f>SUM(G352:G354)</f>
        <v>3</v>
      </c>
      <c r="H361" s="11">
        <f>SUM(H352:H354)</f>
        <v>3</v>
      </c>
      <c r="I361" s="140">
        <v>100</v>
      </c>
      <c r="J361" s="140">
        <f>F361/E361*100</f>
        <v>100</v>
      </c>
      <c r="K361" s="140">
        <f>J361/I361*100</f>
        <v>100</v>
      </c>
    </row>
    <row r="362" spans="1:11" s="124" customFormat="1">
      <c r="A362" s="149"/>
      <c r="B362" s="141" t="s">
        <v>31</v>
      </c>
      <c r="C362" s="140"/>
      <c r="D362" s="11">
        <f>SUM(D353:D361)</f>
        <v>0.37210834082739996</v>
      </c>
      <c r="E362" s="154">
        <f>[2]Anexo10!$E$10</f>
        <v>30373403.039999999</v>
      </c>
      <c r="F362" s="153" t="s">
        <v>93</v>
      </c>
      <c r="G362" s="155">
        <f>G361+G328+G50</f>
        <v>24</v>
      </c>
      <c r="H362" s="155">
        <f>H361+H328+H50</f>
        <v>24</v>
      </c>
      <c r="I362" s="149">
        <f>H362/G362*100</f>
        <v>100</v>
      </c>
      <c r="J362" s="142" t="e">
        <f>F362/E362*100</f>
        <v>#VALUE!</v>
      </c>
      <c r="K362" s="156" t="e">
        <f t="shared" ref="K362" si="28">J362/I362*100</f>
        <v>#VALUE!</v>
      </c>
    </row>
    <row r="363" spans="1:11">
      <c r="A363" s="91"/>
      <c r="B363" s="15"/>
      <c r="C363" s="22"/>
      <c r="D363" s="24"/>
      <c r="E363" s="21"/>
      <c r="F363" s="81"/>
      <c r="G363" s="22"/>
      <c r="H363" s="22"/>
      <c r="I363" s="22"/>
      <c r="J363" s="22"/>
      <c r="K363" s="22"/>
    </row>
    <row r="364" spans="1:11">
      <c r="A364" s="91"/>
      <c r="B364" s="15"/>
      <c r="C364" s="22"/>
      <c r="D364" s="24"/>
      <c r="E364" s="21"/>
      <c r="F364" s="107"/>
      <c r="G364" s="84"/>
      <c r="H364" s="22"/>
      <c r="I364" s="22"/>
      <c r="J364" s="22"/>
      <c r="K364" s="22"/>
    </row>
    <row r="365" spans="1:11">
      <c r="A365" s="91"/>
      <c r="B365" s="15"/>
      <c r="C365" s="22"/>
      <c r="D365" s="24"/>
      <c r="E365" s="21"/>
      <c r="F365" s="22"/>
      <c r="G365" s="21"/>
      <c r="H365" s="22"/>
      <c r="I365" s="22"/>
      <c r="J365" s="22"/>
      <c r="K365" s="22"/>
    </row>
    <row r="366" spans="1:11">
      <c r="A366" s="91"/>
      <c r="B366" s="15"/>
      <c r="C366" s="22"/>
      <c r="D366" s="24"/>
      <c r="E366" s="21"/>
      <c r="F366" s="22"/>
      <c r="G366" s="22"/>
      <c r="H366" s="22"/>
      <c r="I366" s="22"/>
      <c r="J366" s="22"/>
      <c r="K366" s="22"/>
    </row>
    <row r="367" spans="1:11">
      <c r="A367" s="91"/>
      <c r="B367" s="15"/>
      <c r="C367" s="22"/>
      <c r="D367" s="24"/>
      <c r="E367" s="21"/>
      <c r="F367" s="22"/>
      <c r="G367" s="22"/>
      <c r="H367" s="22"/>
      <c r="I367" s="22"/>
      <c r="J367" s="22"/>
      <c r="K367" s="22"/>
    </row>
    <row r="368" spans="1:11" s="124" customFormat="1">
      <c r="A368" s="279" t="s">
        <v>0</v>
      </c>
      <c r="B368" s="280"/>
      <c r="C368" s="280"/>
      <c r="D368" s="280"/>
      <c r="E368" s="280"/>
      <c r="F368" s="280"/>
      <c r="G368" s="280"/>
      <c r="H368" s="280"/>
      <c r="I368" s="280"/>
      <c r="J368" s="280"/>
      <c r="K368" s="281"/>
    </row>
    <row r="369" spans="1:12" s="124" customFormat="1">
      <c r="A369" s="282"/>
      <c r="B369" s="283"/>
      <c r="C369" s="283"/>
      <c r="D369" s="283"/>
      <c r="E369" s="283"/>
      <c r="F369" s="283"/>
      <c r="G369" s="283"/>
      <c r="H369" s="283"/>
      <c r="I369" s="283"/>
      <c r="J369" s="283"/>
      <c r="K369" s="284"/>
    </row>
    <row r="370" spans="1:12" s="124" customFormat="1">
      <c r="A370" s="285" t="s">
        <v>1</v>
      </c>
      <c r="B370" s="286"/>
      <c r="C370" s="286"/>
      <c r="D370" s="286"/>
      <c r="E370" s="286"/>
      <c r="F370" s="286"/>
      <c r="G370" s="286"/>
      <c r="H370" s="286"/>
      <c r="I370" s="286"/>
      <c r="J370" s="286"/>
      <c r="K370" s="287"/>
      <c r="L370" s="158"/>
    </row>
    <row r="371" spans="1:12" s="124" customFormat="1">
      <c r="A371" s="225"/>
      <c r="B371" s="14"/>
      <c r="C371" s="226"/>
      <c r="D371" s="227"/>
      <c r="E371" s="228"/>
      <c r="F371" s="226"/>
      <c r="G371" s="226"/>
      <c r="H371" s="226"/>
      <c r="I371" s="226"/>
      <c r="J371" s="226"/>
      <c r="K371" s="229" t="s">
        <v>102</v>
      </c>
      <c r="L371" s="158"/>
    </row>
    <row r="372" spans="1:12" s="124" customFormat="1">
      <c r="A372" s="225" t="s">
        <v>2</v>
      </c>
      <c r="B372" s="14" t="s">
        <v>3</v>
      </c>
      <c r="C372" s="226"/>
      <c r="D372" s="227"/>
      <c r="E372" s="228"/>
      <c r="F372" s="226"/>
      <c r="G372" s="226"/>
      <c r="H372" s="226"/>
      <c r="I372" s="226"/>
      <c r="J372" s="226"/>
      <c r="K372" s="229"/>
      <c r="L372" s="158"/>
    </row>
    <row r="373" spans="1:12" s="124" customFormat="1">
      <c r="A373" s="249" t="s">
        <v>4</v>
      </c>
      <c r="B373" s="226" t="str">
        <f>B23</f>
        <v>DEL 01 DE ENERO AL 31 DE DICIEMBRE DE 2020</v>
      </c>
      <c r="C373" s="226"/>
      <c r="D373" s="226"/>
      <c r="E373" s="226"/>
      <c r="G373" s="226"/>
      <c r="H373" s="226"/>
      <c r="I373" s="226"/>
      <c r="J373" s="226"/>
      <c r="K373" s="229"/>
      <c r="L373" s="158"/>
    </row>
    <row r="374" spans="1:12" s="124" customFormat="1">
      <c r="A374" s="225"/>
      <c r="B374" s="14"/>
      <c r="C374" s="226"/>
      <c r="D374" s="227"/>
      <c r="E374" s="228"/>
      <c r="F374" s="226"/>
      <c r="G374" s="226"/>
      <c r="H374" s="226"/>
      <c r="I374" s="226"/>
      <c r="J374" s="226"/>
      <c r="K374" s="229"/>
      <c r="L374" s="158"/>
    </row>
    <row r="375" spans="1:12" s="124" customFormat="1">
      <c r="A375" s="225" t="s">
        <v>5</v>
      </c>
      <c r="B375" s="14" t="s">
        <v>84</v>
      </c>
      <c r="C375" s="226"/>
      <c r="D375" s="227"/>
      <c r="E375" s="228"/>
      <c r="F375" s="226"/>
      <c r="G375" s="226"/>
      <c r="H375" s="226"/>
      <c r="I375" s="226"/>
      <c r="J375" s="226"/>
      <c r="K375" s="229"/>
      <c r="L375" s="158"/>
    </row>
    <row r="376" spans="1:12" s="124" customFormat="1">
      <c r="A376" s="225" t="s">
        <v>7</v>
      </c>
      <c r="B376" s="14" t="s">
        <v>85</v>
      </c>
      <c r="C376" s="226"/>
      <c r="D376" s="227"/>
      <c r="E376" s="228"/>
      <c r="F376" s="226"/>
      <c r="G376" s="226"/>
      <c r="H376" s="226"/>
      <c r="I376" s="226"/>
      <c r="J376" s="226"/>
      <c r="K376" s="229"/>
      <c r="L376" s="158"/>
    </row>
    <row r="377" spans="1:12" s="124" customFormat="1">
      <c r="A377" s="225" t="s">
        <v>9</v>
      </c>
      <c r="B377" s="14" t="s">
        <v>10</v>
      </c>
      <c r="C377" s="226"/>
      <c r="D377" s="227"/>
      <c r="E377" s="228"/>
      <c r="F377" s="226"/>
      <c r="G377" s="226"/>
      <c r="H377" s="226"/>
      <c r="I377" s="226"/>
      <c r="J377" s="226"/>
      <c r="K377" s="229"/>
      <c r="L377" s="158"/>
    </row>
    <row r="378" spans="1:12" s="124" customFormat="1" ht="26.25">
      <c r="A378" s="230" t="s">
        <v>11</v>
      </c>
      <c r="B378" s="14" t="s">
        <v>10</v>
      </c>
      <c r="C378" s="226"/>
      <c r="D378" s="227"/>
      <c r="E378" s="228"/>
      <c r="F378" s="226"/>
      <c r="G378" s="226"/>
      <c r="H378" s="226"/>
      <c r="I378" s="226"/>
      <c r="J378" s="226"/>
      <c r="K378" s="229"/>
      <c r="L378" s="158"/>
    </row>
    <row r="379" spans="1:12" s="124" customFormat="1">
      <c r="A379" s="230" t="s">
        <v>12</v>
      </c>
      <c r="B379" s="288" t="s">
        <v>86</v>
      </c>
      <c r="C379" s="288"/>
      <c r="D379" s="288"/>
      <c r="E379" s="288"/>
      <c r="F379" s="288"/>
      <c r="G379" s="288"/>
      <c r="H379" s="288"/>
      <c r="I379" s="288"/>
      <c r="J379" s="288"/>
      <c r="K379" s="289"/>
      <c r="L379" s="158"/>
    </row>
    <row r="380" spans="1:12" s="124" customFormat="1">
      <c r="A380" s="230"/>
      <c r="B380" s="231"/>
      <c r="C380" s="232"/>
      <c r="D380" s="227"/>
      <c r="E380" s="228"/>
      <c r="F380" s="228"/>
      <c r="G380" s="228"/>
      <c r="H380" s="228"/>
      <c r="I380" s="226"/>
      <c r="J380" s="226"/>
      <c r="K380" s="229"/>
      <c r="L380" s="158"/>
    </row>
    <row r="381" spans="1:12" s="124" customFormat="1">
      <c r="A381" s="285" t="s">
        <v>38</v>
      </c>
      <c r="B381" s="286"/>
      <c r="C381" s="286"/>
      <c r="D381" s="286"/>
      <c r="E381" s="286"/>
      <c r="F381" s="286"/>
      <c r="G381" s="286"/>
      <c r="H381" s="286"/>
      <c r="I381" s="286"/>
      <c r="J381" s="286"/>
      <c r="K381" s="287"/>
      <c r="L381" s="158"/>
    </row>
    <row r="382" spans="1:12" s="124" customFormat="1">
      <c r="A382" s="225"/>
      <c r="B382" s="14"/>
      <c r="C382" s="226"/>
      <c r="D382" s="227"/>
      <c r="E382" s="228"/>
      <c r="F382" s="226"/>
      <c r="G382" s="226"/>
      <c r="H382" s="228"/>
      <c r="I382" s="226"/>
      <c r="J382" s="226"/>
      <c r="K382" s="229"/>
      <c r="L382" s="158"/>
    </row>
    <row r="383" spans="1:12" s="124" customFormat="1">
      <c r="A383" s="272" t="s">
        <v>15</v>
      </c>
      <c r="B383" s="273"/>
      <c r="C383" s="274" t="s">
        <v>16</v>
      </c>
      <c r="D383" s="276" t="s">
        <v>17</v>
      </c>
      <c r="E383" s="272" t="s">
        <v>18</v>
      </c>
      <c r="F383" s="273"/>
      <c r="G383" s="272" t="s">
        <v>19</v>
      </c>
      <c r="H383" s="273"/>
      <c r="I383" s="272" t="s">
        <v>20</v>
      </c>
      <c r="J383" s="278"/>
      <c r="K383" s="273"/>
      <c r="L383" s="158"/>
    </row>
    <row r="384" spans="1:12" s="124" customFormat="1" ht="15.75" thickBot="1">
      <c r="A384" s="239" t="s">
        <v>21</v>
      </c>
      <c r="B384" s="240" t="s">
        <v>22</v>
      </c>
      <c r="C384" s="275"/>
      <c r="D384" s="277"/>
      <c r="E384" s="241" t="s">
        <v>23</v>
      </c>
      <c r="F384" s="239" t="s">
        <v>24</v>
      </c>
      <c r="G384" s="239" t="s">
        <v>25</v>
      </c>
      <c r="H384" s="239" t="s">
        <v>26</v>
      </c>
      <c r="I384" s="239" t="s">
        <v>27</v>
      </c>
      <c r="J384" s="239" t="s">
        <v>28</v>
      </c>
      <c r="K384" s="250" t="s">
        <v>29</v>
      </c>
      <c r="L384" s="251"/>
    </row>
    <row r="385" spans="1:12" s="124" customFormat="1" ht="25.5">
      <c r="A385" s="119">
        <v>1</v>
      </c>
      <c r="B385" s="116" t="s">
        <v>87</v>
      </c>
      <c r="C385" s="117" t="s">
        <v>66</v>
      </c>
      <c r="D385" s="133">
        <f>E385*100/$E$395</f>
        <v>0.19419962199441176</v>
      </c>
      <c r="E385" s="157">
        <v>104378</v>
      </c>
      <c r="F385" s="148"/>
      <c r="G385" s="119">
        <v>1</v>
      </c>
      <c r="H385" s="148"/>
      <c r="I385" s="148"/>
      <c r="J385" s="148"/>
      <c r="K385" s="148"/>
      <c r="L385" s="158"/>
    </row>
    <row r="386" spans="1:12" s="124" customFormat="1">
      <c r="A386" s="125">
        <v>2</v>
      </c>
      <c r="B386" s="116" t="s">
        <v>88</v>
      </c>
      <c r="C386" s="136" t="s">
        <v>68</v>
      </c>
      <c r="D386" s="133">
        <f t="shared" ref="D386:D389" si="29">E386*100/$E$395</f>
        <v>9.3027085206849991E-2</v>
      </c>
      <c r="E386" s="159">
        <v>50000</v>
      </c>
      <c r="F386" s="151"/>
      <c r="G386" s="125">
        <v>1</v>
      </c>
      <c r="H386" s="151"/>
      <c r="I386" s="151"/>
      <c r="J386" s="151"/>
      <c r="K386" s="151"/>
    </row>
    <row r="387" spans="1:12" s="124" customFormat="1">
      <c r="A387" s="128">
        <v>3</v>
      </c>
      <c r="B387" s="116" t="s">
        <v>89</v>
      </c>
      <c r="C387" s="134" t="s">
        <v>70</v>
      </c>
      <c r="D387" s="133">
        <f t="shared" si="29"/>
        <v>0.55816251124109995</v>
      </c>
      <c r="E387" s="159">
        <v>300000</v>
      </c>
      <c r="F387" s="152"/>
      <c r="G387" s="128">
        <v>1</v>
      </c>
      <c r="H387" s="128"/>
      <c r="I387" s="128"/>
      <c r="J387" s="128"/>
      <c r="K387" s="128"/>
    </row>
    <row r="388" spans="1:12" s="124" customFormat="1" ht="25.5">
      <c r="A388" s="125">
        <v>4</v>
      </c>
      <c r="B388" s="116" t="s">
        <v>90</v>
      </c>
      <c r="C388" s="135" t="s">
        <v>72</v>
      </c>
      <c r="D388" s="133">
        <f t="shared" si="29"/>
        <v>0.58449382770889879</v>
      </c>
      <c r="E388" s="159">
        <v>314152.5</v>
      </c>
      <c r="F388" s="160"/>
      <c r="G388" s="125">
        <v>1</v>
      </c>
      <c r="H388" s="125"/>
      <c r="I388" s="125"/>
      <c r="J388" s="125"/>
      <c r="K388" s="125"/>
    </row>
    <row r="389" spans="1:12" s="124" customFormat="1">
      <c r="A389" s="125">
        <v>5</v>
      </c>
      <c r="B389" s="116" t="s">
        <v>91</v>
      </c>
      <c r="C389" s="135" t="s">
        <v>74</v>
      </c>
      <c r="D389" s="133">
        <f t="shared" si="29"/>
        <v>0.62485827998015098</v>
      </c>
      <c r="E389" s="159">
        <v>335847.5</v>
      </c>
      <c r="F389" s="160"/>
      <c r="G389" s="125">
        <v>2</v>
      </c>
      <c r="H389" s="125"/>
      <c r="I389" s="125"/>
      <c r="J389" s="125"/>
      <c r="K389" s="125"/>
    </row>
    <row r="390" spans="1:12" s="124" customFormat="1">
      <c r="A390" s="125"/>
      <c r="B390" s="126"/>
      <c r="C390" s="125"/>
      <c r="D390" s="252"/>
      <c r="E390" s="160"/>
      <c r="F390" s="160"/>
      <c r="G390" s="125"/>
      <c r="H390" s="125"/>
      <c r="I390" s="125"/>
      <c r="J390" s="125"/>
      <c r="K390" s="125"/>
    </row>
    <row r="391" spans="1:12" s="124" customFormat="1">
      <c r="A391" s="125"/>
      <c r="B391" s="126"/>
      <c r="C391" s="125"/>
      <c r="D391" s="252"/>
      <c r="E391" s="160"/>
      <c r="F391" s="125"/>
      <c r="G391" s="125"/>
      <c r="H391" s="125"/>
      <c r="I391" s="125"/>
      <c r="J391" s="125"/>
      <c r="K391" s="125"/>
    </row>
    <row r="392" spans="1:12" s="124" customFormat="1">
      <c r="A392" s="125"/>
      <c r="B392" s="126"/>
      <c r="C392" s="125"/>
      <c r="D392" s="242"/>
      <c r="E392" s="160"/>
      <c r="F392" s="125"/>
      <c r="G392" s="125"/>
      <c r="H392" s="125"/>
      <c r="I392" s="125"/>
      <c r="J392" s="125"/>
      <c r="K392" s="125"/>
    </row>
    <row r="393" spans="1:12" s="124" customFormat="1">
      <c r="A393" s="137"/>
      <c r="B393" s="138"/>
      <c r="C393" s="137"/>
      <c r="D393" s="244"/>
      <c r="E393" s="246"/>
      <c r="F393" s="253"/>
      <c r="G393" s="253"/>
      <c r="H393" s="137"/>
      <c r="I393" s="137"/>
      <c r="J393" s="137"/>
      <c r="K393" s="137"/>
    </row>
    <row r="394" spans="1:12" s="124" customFormat="1">
      <c r="A394" s="140"/>
      <c r="B394" s="161" t="s">
        <v>92</v>
      </c>
      <c r="C394" s="140"/>
      <c r="D394" s="162">
        <f>SUM(D385:D393)</f>
        <v>2.0547413261314116</v>
      </c>
      <c r="E394" s="163">
        <f>SUM(E385:E393)</f>
        <v>1104378</v>
      </c>
      <c r="F394" s="140"/>
      <c r="G394" s="140"/>
      <c r="H394" s="140"/>
      <c r="I394" s="140"/>
      <c r="J394" s="140"/>
      <c r="K394" s="140"/>
    </row>
    <row r="395" spans="1:12" s="261" customFormat="1">
      <c r="A395" s="257"/>
      <c r="B395" s="258" t="s">
        <v>31</v>
      </c>
      <c r="C395" s="259"/>
      <c r="D395" s="260"/>
      <c r="E395" s="262">
        <f>F50+F117+F150+F179+F269+F295</f>
        <v>53747787.420000002</v>
      </c>
      <c r="F395" s="259"/>
      <c r="G395" s="257"/>
      <c r="H395" s="257"/>
      <c r="I395" s="257"/>
      <c r="J395" s="257"/>
      <c r="K395" s="257"/>
    </row>
    <row r="396" spans="1:12">
      <c r="A396" s="91"/>
      <c r="B396" s="53" t="s">
        <v>137</v>
      </c>
      <c r="C396" s="22"/>
      <c r="D396" s="24"/>
      <c r="E396" s="263">
        <v>55822.26</v>
      </c>
      <c r="F396" s="21"/>
      <c r="G396" s="22"/>
      <c r="H396" s="22"/>
      <c r="I396" s="22"/>
      <c r="J396" s="22"/>
      <c r="K396" s="22"/>
    </row>
    <row r="397" spans="1:12">
      <c r="A397" s="91"/>
      <c r="B397" s="53" t="s">
        <v>138</v>
      </c>
      <c r="C397" s="22"/>
      <c r="D397" s="24"/>
      <c r="E397" s="263">
        <f>E395+E396</f>
        <v>53803609.68</v>
      </c>
      <c r="F397" s="81"/>
      <c r="G397" s="22"/>
      <c r="H397" s="22"/>
      <c r="I397" s="22"/>
      <c r="J397" s="22"/>
      <c r="K397" s="22"/>
    </row>
    <row r="398" spans="1:12">
      <c r="A398" s="91"/>
      <c r="B398" s="15"/>
      <c r="C398" s="22"/>
      <c r="D398" s="24"/>
      <c r="E398" s="21"/>
      <c r="F398" s="81"/>
      <c r="G398" s="22"/>
      <c r="H398" s="22"/>
      <c r="I398" s="22"/>
      <c r="J398" s="22"/>
      <c r="K398" s="22"/>
    </row>
    <row r="399" spans="1:12">
      <c r="B399" s="3"/>
      <c r="C399" s="1"/>
      <c r="D399" s="4"/>
      <c r="E399" s="16"/>
      <c r="F399" s="1"/>
      <c r="G399" s="5"/>
      <c r="H399" s="1"/>
      <c r="I399" s="1"/>
      <c r="J399" s="1"/>
      <c r="K399" s="1"/>
    </row>
    <row r="400" spans="1:12">
      <c r="A400" s="89"/>
      <c r="B400" s="3"/>
      <c r="C400" s="1"/>
      <c r="D400" s="4"/>
      <c r="E400" s="5"/>
      <c r="F400" s="1"/>
      <c r="G400" s="1"/>
      <c r="H400" s="1"/>
      <c r="I400" s="1"/>
      <c r="J400" s="1"/>
      <c r="K400" s="1"/>
    </row>
    <row r="403" spans="6:6">
      <c r="F403" s="87">
        <f>+F269+F150+F117+F50</f>
        <v>45803217.619999997</v>
      </c>
    </row>
  </sheetData>
  <mergeCells count="131">
    <mergeCell ref="A1:K2"/>
    <mergeCell ref="A3:K3"/>
    <mergeCell ref="B12:K12"/>
    <mergeCell ref="A14:K14"/>
    <mergeCell ref="B6:D6"/>
    <mergeCell ref="A18:K19"/>
    <mergeCell ref="A20:K20"/>
    <mergeCell ref="B23:D23"/>
    <mergeCell ref="B29:K29"/>
    <mergeCell ref="A31:K31"/>
    <mergeCell ref="A33:B33"/>
    <mergeCell ref="C33:C34"/>
    <mergeCell ref="D33:D34"/>
    <mergeCell ref="E33:F33"/>
    <mergeCell ref="G33:H33"/>
    <mergeCell ref="A72:B72"/>
    <mergeCell ref="C72:C73"/>
    <mergeCell ref="D72:D73"/>
    <mergeCell ref="E72:F72"/>
    <mergeCell ref="G72:H72"/>
    <mergeCell ref="I72:K72"/>
    <mergeCell ref="I33:K33"/>
    <mergeCell ref="A57:K58"/>
    <mergeCell ref="A59:K59"/>
    <mergeCell ref="B62:D62"/>
    <mergeCell ref="B68:K68"/>
    <mergeCell ref="A70:K70"/>
    <mergeCell ref="A94:K95"/>
    <mergeCell ref="A96:K96"/>
    <mergeCell ref="B99:C99"/>
    <mergeCell ref="B105:K105"/>
    <mergeCell ref="A107:K107"/>
    <mergeCell ref="A109:B109"/>
    <mergeCell ref="C109:C110"/>
    <mergeCell ref="D109:D110"/>
    <mergeCell ref="E109:F109"/>
    <mergeCell ref="G109:H109"/>
    <mergeCell ref="I109:K109"/>
    <mergeCell ref="A124:K125"/>
    <mergeCell ref="A126:K126"/>
    <mergeCell ref="B135:K135"/>
    <mergeCell ref="A137:K137"/>
    <mergeCell ref="A139:B139"/>
    <mergeCell ref="C139:C140"/>
    <mergeCell ref="D139:D140"/>
    <mergeCell ref="E139:F139"/>
    <mergeCell ref="G139:H139"/>
    <mergeCell ref="I139:K139"/>
    <mergeCell ref="A156:K157"/>
    <mergeCell ref="A158:K158"/>
    <mergeCell ref="B167:K167"/>
    <mergeCell ref="A169:K169"/>
    <mergeCell ref="A171:B171"/>
    <mergeCell ref="C171:C172"/>
    <mergeCell ref="D171:D172"/>
    <mergeCell ref="E171:F171"/>
    <mergeCell ref="G171:H171"/>
    <mergeCell ref="I171:K171"/>
    <mergeCell ref="A185:K186"/>
    <mergeCell ref="A187:K187"/>
    <mergeCell ref="B196:K196"/>
    <mergeCell ref="A198:K198"/>
    <mergeCell ref="A200:B200"/>
    <mergeCell ref="C200:C201"/>
    <mergeCell ref="D200:D201"/>
    <mergeCell ref="E200:F200"/>
    <mergeCell ref="G200:H200"/>
    <mergeCell ref="I200:K200"/>
    <mergeCell ref="A211:K212"/>
    <mergeCell ref="A213:K213"/>
    <mergeCell ref="B222:K223"/>
    <mergeCell ref="A224:K224"/>
    <mergeCell ref="A226:B226"/>
    <mergeCell ref="C226:C227"/>
    <mergeCell ref="D226:D227"/>
    <mergeCell ref="E226:F226"/>
    <mergeCell ref="G226:H226"/>
    <mergeCell ref="I226:K226"/>
    <mergeCell ref="A243:K244"/>
    <mergeCell ref="A245:K245"/>
    <mergeCell ref="B254:K254"/>
    <mergeCell ref="A256:K256"/>
    <mergeCell ref="A258:B258"/>
    <mergeCell ref="C258:C259"/>
    <mergeCell ref="D258:D259"/>
    <mergeCell ref="E258:F258"/>
    <mergeCell ref="G258:H258"/>
    <mergeCell ref="I258:K258"/>
    <mergeCell ref="A276:K277"/>
    <mergeCell ref="A278:K278"/>
    <mergeCell ref="B287:K287"/>
    <mergeCell ref="A289:K289"/>
    <mergeCell ref="A291:B291"/>
    <mergeCell ref="C291:C292"/>
    <mergeCell ref="D291:D292"/>
    <mergeCell ref="E291:F291"/>
    <mergeCell ref="G291:H291"/>
    <mergeCell ref="B313:K313"/>
    <mergeCell ref="A315:K315"/>
    <mergeCell ref="A317:B317"/>
    <mergeCell ref="C317:C318"/>
    <mergeCell ref="D317:D318"/>
    <mergeCell ref="E317:F317"/>
    <mergeCell ref="G317:H317"/>
    <mergeCell ref="I317:K317"/>
    <mergeCell ref="I291:K291"/>
    <mergeCell ref="A302:K303"/>
    <mergeCell ref="A304:K304"/>
    <mergeCell ref="B307:D307"/>
    <mergeCell ref="B311:D311"/>
    <mergeCell ref="B312:C312"/>
    <mergeCell ref="A335:K336"/>
    <mergeCell ref="A337:K337"/>
    <mergeCell ref="B346:K346"/>
    <mergeCell ref="A348:K348"/>
    <mergeCell ref="A350:B350"/>
    <mergeCell ref="C350:C351"/>
    <mergeCell ref="D350:D351"/>
    <mergeCell ref="E350:F350"/>
    <mergeCell ref="G350:H350"/>
    <mergeCell ref="I350:K350"/>
    <mergeCell ref="A383:B383"/>
    <mergeCell ref="C383:C384"/>
    <mergeCell ref="D383:D384"/>
    <mergeCell ref="E383:F383"/>
    <mergeCell ref="G383:H383"/>
    <mergeCell ref="I383:K383"/>
    <mergeCell ref="A368:K369"/>
    <mergeCell ref="A370:K370"/>
    <mergeCell ref="B379:K379"/>
    <mergeCell ref="A381:K381"/>
  </mergeCells>
  <printOptions horizontalCentered="1"/>
  <pageMargins left="0.7" right="0.7" top="0.75" bottom="0.75" header="0.3" footer="0.3"/>
  <pageSetup scale="52" orientation="portrait" r:id="rId1"/>
  <headerFooter>
    <oddFooter>ISAF-b89ecdc6-90dd-f679-fe2a-b434754dcc325/14/2020 10:52:51 AM</oddFooter>
    <evenFooter>ISAF-b89ecdc6-90dd-f679-fe2a-b434754dcc325/14/2020 10:52:51 AM</evenFooter>
  </headerFooter>
  <rowBreaks count="11" manualBreakCount="11">
    <brk id="56" max="16383" man="1"/>
    <brk id="92" max="16383" man="1"/>
    <brk id="121" max="16383" man="1"/>
    <brk id="153" max="16383" man="1"/>
    <brk id="182" max="10" man="1"/>
    <brk id="208" max="16383" man="1"/>
    <brk id="242" max="10" man="1"/>
    <brk id="274" max="16383" man="1"/>
    <brk id="300" max="16383" man="1"/>
    <brk id="333" max="16383" man="1"/>
    <brk id="3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82" zoomScaleSheetLayoutView="82" workbookViewId="0">
      <selection sqref="A1:K2"/>
    </sheetView>
  </sheetViews>
  <sheetFormatPr baseColWidth="10" defaultColWidth="11.42578125" defaultRowHeight="15"/>
  <cols>
    <col min="1" max="1" width="13.42578125" style="105" customWidth="1"/>
    <col min="2" max="2" width="43" customWidth="1"/>
    <col min="3" max="3" width="11.85546875" customWidth="1"/>
    <col min="4" max="4" width="14" customWidth="1"/>
    <col min="5" max="5" width="18.140625" customWidth="1"/>
    <col min="6" max="6" width="18.7109375" customWidth="1"/>
    <col min="7" max="8" width="14.28515625" customWidth="1"/>
    <col min="9" max="11" width="8.7109375" customWidth="1"/>
    <col min="12" max="12" width="16.140625" customWidth="1"/>
  </cols>
  <sheetData>
    <row r="1" spans="1:11">
      <c r="A1" s="297" t="s">
        <v>142</v>
      </c>
      <c r="B1" s="298"/>
      <c r="C1" s="298"/>
      <c r="D1" s="298"/>
      <c r="E1" s="298"/>
      <c r="F1" s="298"/>
      <c r="G1" s="298"/>
      <c r="H1" s="298"/>
      <c r="I1" s="298"/>
      <c r="J1" s="298"/>
      <c r="K1" s="299"/>
    </row>
    <row r="2" spans="1:11">
      <c r="A2" s="300"/>
      <c r="B2" s="301"/>
      <c r="C2" s="301"/>
      <c r="D2" s="301"/>
      <c r="E2" s="301"/>
      <c r="F2" s="301"/>
      <c r="G2" s="301"/>
      <c r="H2" s="301"/>
      <c r="I2" s="301"/>
      <c r="J2" s="301"/>
      <c r="K2" s="302"/>
    </row>
    <row r="3" spans="1:11">
      <c r="A3" s="303"/>
      <c r="B3" s="304"/>
      <c r="C3" s="304"/>
      <c r="D3" s="304"/>
      <c r="E3" s="304"/>
      <c r="F3" s="304"/>
      <c r="G3" s="304"/>
      <c r="H3" s="304"/>
      <c r="I3" s="304"/>
      <c r="J3" s="304"/>
      <c r="K3" s="305"/>
    </row>
    <row r="4" spans="1:11">
      <c r="A4" s="52"/>
      <c r="B4" s="270"/>
      <c r="C4" s="132"/>
      <c r="D4" s="24"/>
      <c r="E4" s="21"/>
      <c r="F4" s="132"/>
      <c r="G4" s="132"/>
      <c r="H4" s="132"/>
      <c r="I4" s="132"/>
      <c r="J4" s="132"/>
      <c r="K4" s="23"/>
    </row>
    <row r="5" spans="1:11">
      <c r="A5" s="52" t="s">
        <v>2</v>
      </c>
      <c r="B5" s="270" t="s">
        <v>3</v>
      </c>
      <c r="C5" s="132"/>
      <c r="D5" s="24"/>
      <c r="E5" s="21"/>
      <c r="F5" s="132"/>
      <c r="G5" s="132"/>
      <c r="H5" s="132"/>
      <c r="I5" s="132"/>
      <c r="J5" s="132"/>
      <c r="K5" s="23"/>
    </row>
    <row r="6" spans="1:11" ht="33" customHeight="1">
      <c r="A6" s="271" t="s">
        <v>4</v>
      </c>
      <c r="B6" s="326" t="s">
        <v>141</v>
      </c>
      <c r="C6" s="326"/>
      <c r="D6" s="326"/>
      <c r="E6" s="21"/>
      <c r="F6" s="132"/>
      <c r="G6" s="132"/>
      <c r="H6" s="132"/>
      <c r="I6" s="132"/>
      <c r="J6" s="132"/>
      <c r="K6" s="23"/>
    </row>
    <row r="7" spans="1:11">
      <c r="A7" s="52"/>
      <c r="B7" s="270"/>
      <c r="C7" s="132"/>
      <c r="D7" s="24"/>
      <c r="E7" s="21"/>
      <c r="F7" s="132"/>
      <c r="G7" s="132"/>
      <c r="H7" s="132"/>
      <c r="I7" s="132"/>
      <c r="J7" s="132"/>
      <c r="K7" s="23"/>
    </row>
    <row r="8" spans="1:11">
      <c r="A8" s="52" t="s">
        <v>5</v>
      </c>
      <c r="B8" s="270" t="s">
        <v>132</v>
      </c>
      <c r="C8" s="132"/>
      <c r="D8" s="24"/>
      <c r="E8" s="21"/>
      <c r="F8" s="132"/>
      <c r="G8" s="132"/>
      <c r="H8" s="132"/>
      <c r="I8" s="132"/>
      <c r="J8" s="132"/>
      <c r="K8" s="23"/>
    </row>
    <row r="9" spans="1:11">
      <c r="A9" s="52" t="s">
        <v>7</v>
      </c>
      <c r="B9" s="270" t="s">
        <v>131</v>
      </c>
      <c r="C9" s="132"/>
      <c r="D9" s="24"/>
      <c r="E9" s="21"/>
      <c r="F9" s="132"/>
      <c r="G9" s="132"/>
      <c r="H9" s="132"/>
      <c r="I9" s="132"/>
      <c r="J9" s="132"/>
      <c r="K9" s="23"/>
    </row>
    <row r="10" spans="1:11" ht="30.75" customHeight="1">
      <c r="A10" s="52" t="s">
        <v>9</v>
      </c>
      <c r="B10" s="270" t="s">
        <v>10</v>
      </c>
      <c r="C10" s="132"/>
      <c r="D10" s="24"/>
      <c r="E10" s="21"/>
      <c r="F10" s="132"/>
      <c r="G10" s="132"/>
      <c r="H10" s="132"/>
      <c r="I10" s="132"/>
      <c r="J10" s="132"/>
      <c r="K10" s="23"/>
    </row>
    <row r="11" spans="1:11" ht="26.25">
      <c r="A11" s="104" t="s">
        <v>11</v>
      </c>
      <c r="B11" s="270" t="s">
        <v>10</v>
      </c>
      <c r="C11" s="132"/>
      <c r="D11" s="24"/>
      <c r="E11" s="21"/>
      <c r="F11" s="132"/>
      <c r="G11" s="132"/>
      <c r="H11" s="132"/>
      <c r="I11" s="132"/>
      <c r="J11" s="132"/>
      <c r="K11" s="23"/>
    </row>
    <row r="12" spans="1:11" ht="30" customHeight="1">
      <c r="A12" s="104" t="s">
        <v>12</v>
      </c>
      <c r="B12" s="318" t="s">
        <v>37</v>
      </c>
      <c r="C12" s="318"/>
      <c r="D12" s="318"/>
      <c r="E12" s="318"/>
      <c r="F12" s="318"/>
      <c r="G12" s="318"/>
      <c r="H12" s="318"/>
      <c r="I12" s="318"/>
      <c r="J12" s="318"/>
      <c r="K12" s="319"/>
    </row>
    <row r="13" spans="1:11">
      <c r="A13" s="104"/>
      <c r="B13" s="12"/>
      <c r="C13" s="13"/>
      <c r="D13" s="24"/>
      <c r="E13" s="21"/>
      <c r="F13" s="21"/>
      <c r="G13" s="21"/>
      <c r="H13" s="21"/>
      <c r="I13" s="132"/>
      <c r="J13" s="132"/>
      <c r="K13" s="23"/>
    </row>
    <row r="14" spans="1:11">
      <c r="A14" s="303" t="s">
        <v>38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5"/>
    </row>
    <row r="15" spans="1:11">
      <c r="A15" s="52"/>
      <c r="B15" s="270"/>
      <c r="C15" s="132"/>
      <c r="D15" s="24"/>
      <c r="E15" s="21"/>
      <c r="F15" s="132"/>
      <c r="G15" s="132"/>
      <c r="H15" s="21"/>
      <c r="I15" s="132"/>
      <c r="J15" s="132"/>
      <c r="K15" s="23"/>
    </row>
    <row r="16" spans="1:11">
      <c r="A16" s="292" t="s">
        <v>15</v>
      </c>
      <c r="B16" s="294"/>
      <c r="C16" s="308" t="s">
        <v>16</v>
      </c>
      <c r="D16" s="310" t="s">
        <v>17</v>
      </c>
      <c r="E16" s="292" t="s">
        <v>18</v>
      </c>
      <c r="F16" s="294"/>
      <c r="G16" s="292" t="s">
        <v>19</v>
      </c>
      <c r="H16" s="294"/>
      <c r="I16" s="292" t="s">
        <v>20</v>
      </c>
      <c r="J16" s="293"/>
      <c r="K16" s="294"/>
    </row>
    <row r="17" spans="1:11">
      <c r="A17" s="31" t="s">
        <v>21</v>
      </c>
      <c r="B17" s="32" t="s">
        <v>22</v>
      </c>
      <c r="C17" s="309"/>
      <c r="D17" s="311"/>
      <c r="E17" s="33" t="s">
        <v>23</v>
      </c>
      <c r="F17" s="31" t="s">
        <v>24</v>
      </c>
      <c r="G17" s="31" t="s">
        <v>25</v>
      </c>
      <c r="H17" s="31" t="s">
        <v>26</v>
      </c>
      <c r="I17" s="31" t="s">
        <v>27</v>
      </c>
      <c r="J17" s="31" t="s">
        <v>28</v>
      </c>
      <c r="K17" s="31" t="s">
        <v>29</v>
      </c>
    </row>
    <row r="18" spans="1:11" s="113" customFormat="1" ht="60">
      <c r="A18" s="34">
        <v>1</v>
      </c>
      <c r="B18" s="77" t="s">
        <v>133</v>
      </c>
      <c r="C18" s="35" t="s">
        <v>30</v>
      </c>
      <c r="D18" s="61">
        <f>E18/$E$22</f>
        <v>0.30578188501015263</v>
      </c>
      <c r="E18" s="254">
        <v>1797612.85</v>
      </c>
      <c r="F18" s="254">
        <v>1797612.85</v>
      </c>
      <c r="G18" s="34">
        <v>1</v>
      </c>
      <c r="H18" s="34">
        <v>1</v>
      </c>
      <c r="I18" s="111">
        <f>H18/G18*100</f>
        <v>100</v>
      </c>
      <c r="J18" s="111">
        <f>F18/E18*100</f>
        <v>100</v>
      </c>
      <c r="K18" s="111">
        <f>J18/I18*100</f>
        <v>100</v>
      </c>
    </row>
    <row r="19" spans="1:11" s="113" customFormat="1" ht="77.25" customHeight="1">
      <c r="A19" s="38">
        <v>2</v>
      </c>
      <c r="B19" s="77" t="s">
        <v>134</v>
      </c>
      <c r="C19" s="39" t="s">
        <v>30</v>
      </c>
      <c r="D19" s="61">
        <f t="shared" ref="D19:D20" si="0">E19/$E$22</f>
        <v>0.32055374914020934</v>
      </c>
      <c r="E19" s="254">
        <f>840309.38+775292.43+268851.02</f>
        <v>1884452.83</v>
      </c>
      <c r="F19" s="254">
        <f>840309.38+775292.43+268851.02</f>
        <v>1884452.83</v>
      </c>
      <c r="G19" s="38">
        <v>1</v>
      </c>
      <c r="H19" s="38">
        <v>1</v>
      </c>
      <c r="I19" s="111">
        <f t="shared" ref="I19:I20" si="1">H19/G19*100</f>
        <v>100</v>
      </c>
      <c r="J19" s="111">
        <f t="shared" ref="J19:J20" si="2">F19/E19*100</f>
        <v>100</v>
      </c>
      <c r="K19" s="111">
        <f t="shared" ref="K19:K20" si="3">J19/I19*100</f>
        <v>100</v>
      </c>
    </row>
    <row r="20" spans="1:11" ht="74.25" customHeight="1">
      <c r="A20" s="63">
        <v>3</v>
      </c>
      <c r="B20" s="77" t="s">
        <v>135</v>
      </c>
      <c r="C20" s="39" t="s">
        <v>30</v>
      </c>
      <c r="D20" s="61">
        <f t="shared" si="0"/>
        <v>0.37196332168425966</v>
      </c>
      <c r="E20" s="254">
        <f>497929.05+503880.36+816684.9+368182.14</f>
        <v>2186676.4500000002</v>
      </c>
      <c r="F20" s="254">
        <f>497929.05+503880.36+816684.9+368182.14</f>
        <v>2186676.4500000002</v>
      </c>
      <c r="G20" s="37">
        <v>1</v>
      </c>
      <c r="H20" s="37">
        <v>1</v>
      </c>
      <c r="I20" s="111">
        <f t="shared" si="1"/>
        <v>100</v>
      </c>
      <c r="J20" s="111">
        <f t="shared" si="2"/>
        <v>100</v>
      </c>
      <c r="K20" s="111">
        <f t="shared" si="3"/>
        <v>100</v>
      </c>
    </row>
    <row r="21" spans="1:11" ht="30" customHeight="1">
      <c r="A21" s="38">
        <v>4</v>
      </c>
      <c r="B21" s="77" t="s">
        <v>136</v>
      </c>
      <c r="C21" s="37"/>
      <c r="D21" s="74"/>
      <c r="E21" s="254">
        <v>10000</v>
      </c>
      <c r="F21" s="254">
        <v>10000</v>
      </c>
      <c r="G21" s="41"/>
      <c r="H21" s="41"/>
      <c r="I21" s="38"/>
      <c r="J21" s="38"/>
      <c r="K21" s="38"/>
    </row>
    <row r="22" spans="1:11">
      <c r="A22" s="46"/>
      <c r="B22" s="47" t="s">
        <v>31</v>
      </c>
      <c r="C22" s="46"/>
      <c r="D22" s="85">
        <f>SUM(D18:D21)</f>
        <v>0.99829895583462158</v>
      </c>
      <c r="E22" s="255">
        <f>SUM(E18:E21)</f>
        <v>5878742.1300000008</v>
      </c>
      <c r="F22" s="256">
        <f>SUM(F18:F21)</f>
        <v>5878742.1300000008</v>
      </c>
      <c r="G22" s="46"/>
      <c r="H22" s="46"/>
      <c r="I22" s="92">
        <v>100</v>
      </c>
      <c r="J22" s="92">
        <v>100</v>
      </c>
      <c r="K22" s="92">
        <v>100</v>
      </c>
    </row>
    <row r="29" spans="1:11">
      <c r="B29" s="3"/>
      <c r="C29" s="89"/>
      <c r="D29" s="4"/>
      <c r="E29" s="16"/>
      <c r="F29" s="89"/>
      <c r="G29" s="5"/>
      <c r="H29" s="89"/>
      <c r="I29" s="89"/>
      <c r="J29" s="89"/>
      <c r="K29" s="89"/>
    </row>
    <row r="30" spans="1:11">
      <c r="A30" s="89"/>
      <c r="B30" s="3"/>
      <c r="C30" s="89"/>
      <c r="D30" s="4"/>
      <c r="E30" s="5"/>
      <c r="F30" s="89"/>
      <c r="G30" s="89"/>
      <c r="H30" s="89"/>
      <c r="I30" s="89"/>
      <c r="J30" s="89"/>
      <c r="K30" s="89"/>
    </row>
    <row r="33" spans="6:6">
      <c r="F33" s="87"/>
    </row>
  </sheetData>
  <mergeCells count="11">
    <mergeCell ref="I16:K16"/>
    <mergeCell ref="A1:K2"/>
    <mergeCell ref="A3:K3"/>
    <mergeCell ref="B6:D6"/>
    <mergeCell ref="B12:K12"/>
    <mergeCell ref="A14:K14"/>
    <mergeCell ref="A16:B16"/>
    <mergeCell ref="C16:C17"/>
    <mergeCell ref="D16:D17"/>
    <mergeCell ref="E16:F16"/>
    <mergeCell ref="G16:H16"/>
  </mergeCells>
  <printOptions horizontalCentered="1"/>
  <pageMargins left="0.7" right="0.7" top="0.75" bottom="0.75" header="0.3" footer="0.3"/>
  <pageSetup scale="52" orientation="portrait" r:id="rId1"/>
  <headerFooter>
    <oddFooter>ISAF-b89ecdc6-90dd-f679-fe2a-b434754dcc325/14/2020 10:52:51 AM</oddFooter>
    <evenFooter>ISAF-b89ecdc6-90dd-f679-fe2a-b434754dcc325/14/2020 10:52:51 AM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PROGRAMA FAIS</vt:lpstr>
      <vt:lpstr>PROGRAMA FEDERAL PROAGUA</vt:lpstr>
      <vt:lpstr>'PROGRAMA FAIS'!Área_de_impresión</vt:lpstr>
      <vt:lpstr>'PROGRAMA FEDERAL PROAGUA'!Área_de_impresión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user</cp:lastModifiedBy>
  <dcterms:created xsi:type="dcterms:W3CDTF">2020-08-12T19:42:26Z</dcterms:created>
  <dcterms:modified xsi:type="dcterms:W3CDTF">2021-06-02T20:58:24Z</dcterms:modified>
</cp:coreProperties>
</file>